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c83f551a1aa6a7a/Documenten/Jan van Riebeeck/JvR Financiën 2026/"/>
    </mc:Choice>
  </mc:AlternateContent>
  <xr:revisionPtr revIDLastSave="22" documentId="8_{77639138-B937-FF4F-B503-293EB364BBF8}" xr6:coauthVersionLast="47" xr6:coauthVersionMax="47" xr10:uidLastSave="{551E71B2-7CEB-C745-8E79-CB1B26CFFC32}"/>
  <bookViews>
    <workbookView xWindow="260" yWindow="500" windowWidth="28240" windowHeight="15720" activeTab="2" xr2:uid="{1315F292-545E-8F4D-A756-BD543D2B9841}"/>
  </bookViews>
  <sheets>
    <sheet name="Rekeningen Museum 2025" sheetId="1" r:id="rId1"/>
    <sheet name="Overzicht Posten Grootboek" sheetId="3" r:id="rId2"/>
    <sheet name="Grootboek Museum 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E57" i="2"/>
  <c r="E47" i="2"/>
  <c r="C47" i="2"/>
  <c r="I33" i="2"/>
  <c r="I17" i="2"/>
  <c r="I35" i="2" s="1"/>
  <c r="E33" i="2"/>
  <c r="C33" i="2"/>
  <c r="E17" i="2"/>
  <c r="C17" i="2"/>
  <c r="L114" i="1"/>
  <c r="G31" i="2"/>
  <c r="G30" i="2"/>
  <c r="G28" i="2"/>
  <c r="G27" i="2"/>
  <c r="G26" i="2"/>
  <c r="G25" i="2"/>
  <c r="G24" i="2"/>
  <c r="G22" i="2"/>
  <c r="G23" i="2"/>
  <c r="G21" i="2"/>
  <c r="G20" i="2"/>
  <c r="G19" i="2"/>
  <c r="G15" i="2"/>
  <c r="G14" i="2"/>
  <c r="G13" i="2"/>
  <c r="G12" i="2"/>
  <c r="G11" i="2"/>
  <c r="G10" i="2"/>
  <c r="M114" i="1"/>
  <c r="K114" i="1"/>
  <c r="J114" i="1"/>
  <c r="C35" i="2" l="1"/>
  <c r="E35" i="2"/>
  <c r="G17" i="2"/>
  <c r="G33" i="2"/>
  <c r="G35" i="2" l="1"/>
</calcChain>
</file>

<file path=xl/sharedStrings.xml><?xml version="1.0" encoding="utf-8"?>
<sst xmlns="http://schemas.openxmlformats.org/spreadsheetml/2006/main" count="291" uniqueCount="144">
  <si>
    <t>Relatie</t>
  </si>
  <si>
    <t>Omschrijving</t>
  </si>
  <si>
    <t>Berdag</t>
  </si>
  <si>
    <t>BTW</t>
  </si>
  <si>
    <t>excl. BTW</t>
  </si>
  <si>
    <t>IN</t>
  </si>
  <si>
    <t>UIT</t>
  </si>
  <si>
    <t>Grootboek</t>
  </si>
  <si>
    <t>rekening</t>
  </si>
  <si>
    <t>incl. btw</t>
  </si>
  <si>
    <t>Museum</t>
  </si>
  <si>
    <t>Entreegelden</t>
  </si>
  <si>
    <t>incl. bw</t>
  </si>
  <si>
    <t>Onderhoud Museum</t>
  </si>
  <si>
    <t>Onderhoud Tuin</t>
  </si>
  <si>
    <t>van  bewijs</t>
  </si>
  <si>
    <t xml:space="preserve">Nummer </t>
  </si>
  <si>
    <t xml:space="preserve">Datum </t>
  </si>
  <si>
    <t>afschrift</t>
  </si>
  <si>
    <t>S.G.Y. Venneker</t>
  </si>
  <si>
    <t>Vergoeding conservator</t>
  </si>
  <si>
    <t>OVERZICHT POSTEN GROOTBOEK</t>
  </si>
  <si>
    <t>Giften</t>
  </si>
  <si>
    <t>Subsidies /Bijdragen derden</t>
  </si>
  <si>
    <t>Opbrengst Open Monumentendag</t>
  </si>
  <si>
    <t>Dotatie van Stichting JvR Huis</t>
  </si>
  <si>
    <t>BTW teruggave</t>
  </si>
  <si>
    <t>Onvoozien</t>
  </si>
  <si>
    <t>Bankkosten</t>
  </si>
  <si>
    <t>Kantoor- en administratiekosten</t>
  </si>
  <si>
    <t>Conservator / educatie mdw</t>
  </si>
  <si>
    <t>Communicatie / PR</t>
  </si>
  <si>
    <t>Bestuurskosten</t>
  </si>
  <si>
    <t>Kosten Open Monumentendag</t>
  </si>
  <si>
    <t>Storting in Fonds Museum</t>
  </si>
  <si>
    <t>Onvoorzien</t>
  </si>
  <si>
    <t>%</t>
  </si>
  <si>
    <t>Kruisposten</t>
  </si>
  <si>
    <t>Representatie (m.n. richting vrijw.</t>
  </si>
  <si>
    <t>Subsidies / Bijdragen derden</t>
  </si>
  <si>
    <t>Kantoor- en adminsiratiekosten</t>
  </si>
  <si>
    <t>Conservator / eductaie mdw</t>
  </si>
  <si>
    <t>Representatie (m.n. richting vrijw.)</t>
  </si>
  <si>
    <t>Saldo IN</t>
  </si>
  <si>
    <t>Website(beheer)</t>
  </si>
  <si>
    <t>Saldo UIT</t>
  </si>
  <si>
    <t>Begroting</t>
  </si>
  <si>
    <t>Resultaat: IN minus UIT</t>
  </si>
  <si>
    <t>RABO bank</t>
  </si>
  <si>
    <t>Bankkosten december 2024</t>
  </si>
  <si>
    <t>YARU Creative</t>
  </si>
  <si>
    <t>Website</t>
  </si>
  <si>
    <t>Transip</t>
  </si>
  <si>
    <t>Bankkosten januari 2025</t>
  </si>
  <si>
    <t>Belastingsdienst</t>
  </si>
  <si>
    <t>Teruggave BTW 4e kw 2024</t>
  </si>
  <si>
    <t>H. van Heeswijk</t>
  </si>
  <si>
    <t>Declaratie kerst vrijwilligers</t>
  </si>
  <si>
    <t>Bankkosten februari 2025</t>
  </si>
  <si>
    <t>Declaratie bestuurskosten</t>
  </si>
  <si>
    <t>BOEKHOUDING JvR MUSEUM 2025</t>
  </si>
  <si>
    <t>Bankkosten maart</t>
  </si>
  <si>
    <t>J.S.O. Elektrotechniek</t>
  </si>
  <si>
    <t>Inrichting Museum</t>
  </si>
  <si>
    <t>Correctie vergoeding</t>
  </si>
  <si>
    <t>Bankkosten april</t>
  </si>
  <si>
    <t>Belastingdienst</t>
  </si>
  <si>
    <t>Teruggave BTW 1e kwartaal</t>
  </si>
  <si>
    <t>Tuin</t>
  </si>
  <si>
    <t>plantjes e.d.</t>
  </si>
  <si>
    <t>Boekenbon afscheid Venneker</t>
  </si>
  <si>
    <t>Bankkosten mei</t>
  </si>
  <si>
    <t>H. Rasing</t>
  </si>
  <si>
    <t>Herstel poort</t>
  </si>
  <si>
    <t>Provincie Gelderland</t>
  </si>
  <si>
    <t>Subsidie</t>
  </si>
  <si>
    <t>Kruispost zie 25033</t>
  </si>
  <si>
    <t>Rasing</t>
  </si>
  <si>
    <t>Schakelaar museum</t>
  </si>
  <si>
    <t>Bankkosten juni 2025</t>
  </si>
  <si>
    <t>Hans van Heesewijk</t>
  </si>
  <si>
    <t>Bloemetje afscheid Susanne</t>
  </si>
  <si>
    <t>Culturele Vacatures</t>
  </si>
  <si>
    <t>Werving nieuwe conservator</t>
  </si>
  <si>
    <t>Bankkosten juli 2025</t>
  </si>
  <si>
    <t>Teruggave BTW 2e kwartaal 2025</t>
  </si>
  <si>
    <t>Bankkosten augustus 2025</t>
  </si>
  <si>
    <t>Gift</t>
  </si>
  <si>
    <t>Pieter Mannak</t>
  </si>
  <si>
    <t>M. Veenhuijsen</t>
  </si>
  <si>
    <t>VVV bon lezing OMD</t>
  </si>
  <si>
    <t>Reiskosten OMD lezing</t>
  </si>
  <si>
    <t>Toneel OMD</t>
  </si>
  <si>
    <t>Surpluus</t>
  </si>
  <si>
    <t>H.W. Rasing</t>
  </si>
  <si>
    <t>Sleutel tuinpoort</t>
  </si>
  <si>
    <t>Sleutel tuinpoort retour</t>
  </si>
  <si>
    <t>Verkoop tijdens OMD</t>
  </si>
  <si>
    <t>Extra sleutels en kastje</t>
  </si>
  <si>
    <t>Wijn + Ontmoeten</t>
  </si>
  <si>
    <t>Wijn vrijwilligers OMD</t>
  </si>
  <si>
    <t>Volksdansgroep Orient</t>
  </si>
  <si>
    <t>Kostums OMD</t>
  </si>
  <si>
    <t>Stan Hordijk</t>
  </si>
  <si>
    <t>Model-schip VOV</t>
  </si>
  <si>
    <t>Rabobank</t>
  </si>
  <si>
    <t>Bankkosten september 2025</t>
  </si>
  <si>
    <t>Van Traa Brandbeveiliging</t>
  </si>
  <si>
    <t>Controle brandblussers</t>
  </si>
  <si>
    <t>Entree -SKOR</t>
  </si>
  <si>
    <t>Bankkosten oktober 2025</t>
  </si>
  <si>
    <t>Belastingsdient</t>
  </si>
  <si>
    <t>Teruggave BTW 3e kwartaal 25</t>
  </si>
  <si>
    <t>Terug: vergoeding conservator</t>
  </si>
  <si>
    <t>Vergoeding conservator okt</t>
  </si>
  <si>
    <t>Entree - Bink</t>
  </si>
  <si>
    <t>Inrichting</t>
  </si>
  <si>
    <t xml:space="preserve"> Vergoeding conservator nov</t>
  </si>
  <si>
    <t>Bankkosten november 2025</t>
  </si>
  <si>
    <t>C. Gena</t>
  </si>
  <si>
    <t>Schoonmaak museum dec</t>
  </si>
  <si>
    <t>Entree - KWA</t>
  </si>
  <si>
    <t>Representatie</t>
  </si>
  <si>
    <t>Wijn vrijwilligers</t>
  </si>
  <si>
    <t>Communicatie</t>
  </si>
  <si>
    <t>Herduk Mediatourkaartjes</t>
  </si>
  <si>
    <t>Entree - Ergoed Gld</t>
  </si>
  <si>
    <t>Koekjes bezoek Erfgoed Gld</t>
  </si>
  <si>
    <t>Saldo 2025</t>
  </si>
  <si>
    <t>Resultaat</t>
  </si>
  <si>
    <t>Collectiebeheer</t>
  </si>
  <si>
    <t>ACTIVA</t>
  </si>
  <si>
    <t>PASSIVA</t>
  </si>
  <si>
    <t>Saldo betaalrekening</t>
  </si>
  <si>
    <t>Reservering Museum Fonds</t>
  </si>
  <si>
    <t>Saldo spaarrekening</t>
  </si>
  <si>
    <t>Eigen Vermogen</t>
  </si>
  <si>
    <t>Inventaris Museum</t>
  </si>
  <si>
    <t>p.m.</t>
  </si>
  <si>
    <t xml:space="preserve">p.m. </t>
  </si>
  <si>
    <t>Reservering ontvangen doelsubsidie</t>
  </si>
  <si>
    <t>Totaal</t>
  </si>
  <si>
    <t>Jaarrekening 2025 Stichting Museum Jan van Riebeeck</t>
  </si>
  <si>
    <t>Balans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</si>
</sst>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[Red]0.00"/>
  </numFmts>
  <fonts count="10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"/>
    </font>
    <font>
      <sz val="12"/>
      <color theme="1"/>
      <name val="Aptos"/>
    </font>
    <font>
      <sz val="14"/>
      <color theme="1"/>
      <name val="Aptos"/>
    </font>
    <font>
      <sz val="18"/>
      <color theme="1"/>
      <name val="Aptos"/>
    </font>
    <font>
      <b/>
      <sz val="16"/>
      <color theme="1"/>
      <name val="Aptos"/>
    </font>
    <font>
      <b/>
      <sz val="16"/>
      <color theme="1"/>
      <name val="Aptos Narrow (Hoofdtekst)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6" fillId="0" borderId="0" xfId="0" applyFont="1"/>
    <xf numFmtId="14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0" applyFont="1"/>
    <xf numFmtId="0" fontId="9" fillId="2" borderId="0" xfId="0" applyFont="1" applyFill="1"/>
    <xf numFmtId="164" fontId="0" fillId="0" borderId="0" xfId="0" applyNumberFormat="1" applyFont="1"/>
    <xf numFmtId="0" fontId="0" fillId="0" borderId="0" xfId="0" applyFont="1"/>
    <xf numFmtId="164" fontId="0" fillId="3" borderId="0" xfId="0" applyNumberFormat="1" applyFont="1" applyFill="1"/>
    <xf numFmtId="0" fontId="0" fillId="3" borderId="0" xfId="0" applyFont="1" applyFill="1"/>
    <xf numFmtId="3" fontId="0" fillId="3" borderId="0" xfId="0" applyNumberFormat="1" applyFont="1" applyFill="1"/>
    <xf numFmtId="3" fontId="0" fillId="0" borderId="0" xfId="0" applyNumberFormat="1" applyFont="1"/>
    <xf numFmtId="0" fontId="0" fillId="3" borderId="0" xfId="0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FBA3-FBA4-A544-ADB5-D575A4C19A92}">
  <sheetPr>
    <pageSetUpPr fitToPage="1"/>
  </sheetPr>
  <dimension ref="A1:O114"/>
  <sheetViews>
    <sheetView topLeftCell="A107" zoomScale="125" zoomScaleNormal="125" workbookViewId="0">
      <selection activeCell="A67" sqref="A67:O67"/>
    </sheetView>
  </sheetViews>
  <sheetFormatPr baseColWidth="10" defaultRowHeight="16" x14ac:dyDescent="0.2"/>
  <cols>
    <col min="1" max="1" width="15.83203125" customWidth="1"/>
    <col min="2" max="2" width="2.83203125" customWidth="1"/>
    <col min="3" max="3" width="8.83203125" customWidth="1"/>
    <col min="4" max="4" width="3.83203125" customWidth="1"/>
    <col min="5" max="5" width="20.83203125" customWidth="1"/>
    <col min="6" max="6" width="2.83203125" customWidth="1"/>
    <col min="7" max="7" width="25.83203125" customWidth="1"/>
    <col min="8" max="8" width="2.83203125" customWidth="1"/>
    <col min="9" max="9" width="6.83203125" customWidth="1"/>
    <col min="10" max="10" width="8.83203125" style="2" customWidth="1"/>
    <col min="11" max="13" width="10.83203125" style="2" customWidth="1"/>
    <col min="14" max="14" width="10.83203125" style="14" customWidth="1"/>
  </cols>
  <sheetData>
    <row r="1" spans="1:15" ht="22" x14ac:dyDescent="0.3">
      <c r="A1" s="5" t="s">
        <v>60</v>
      </c>
      <c r="B1" s="6"/>
      <c r="C1" s="6"/>
      <c r="D1" s="6"/>
      <c r="E1" s="6"/>
    </row>
    <row r="4" spans="1:15" s="3" customFormat="1" ht="19" x14ac:dyDescent="0.25">
      <c r="A4" s="7" t="s">
        <v>17</v>
      </c>
      <c r="B4" s="7"/>
      <c r="C4" s="7" t="s">
        <v>16</v>
      </c>
      <c r="D4" s="7"/>
      <c r="E4" s="7" t="s">
        <v>0</v>
      </c>
      <c r="F4" s="7"/>
      <c r="G4" s="7" t="s">
        <v>1</v>
      </c>
      <c r="H4" s="7"/>
      <c r="I4" s="7" t="s">
        <v>3</v>
      </c>
      <c r="J4" s="8" t="s">
        <v>3</v>
      </c>
      <c r="K4" s="8" t="s">
        <v>2</v>
      </c>
      <c r="L4" s="8" t="s">
        <v>5</v>
      </c>
      <c r="M4" s="8" t="s">
        <v>6</v>
      </c>
      <c r="N4" s="15" t="s">
        <v>7</v>
      </c>
      <c r="O4" s="11"/>
    </row>
    <row r="5" spans="1:15" s="3" customFormat="1" ht="19" x14ac:dyDescent="0.25">
      <c r="A5" s="7" t="s">
        <v>18</v>
      </c>
      <c r="B5" s="7"/>
      <c r="C5" s="7" t="s">
        <v>15</v>
      </c>
      <c r="D5" s="7"/>
      <c r="E5" s="7"/>
      <c r="F5" s="7"/>
      <c r="G5" s="7"/>
      <c r="H5" s="7"/>
      <c r="I5" s="7" t="s">
        <v>36</v>
      </c>
      <c r="J5" s="8"/>
      <c r="K5" s="8" t="s">
        <v>4</v>
      </c>
      <c r="L5" s="8" t="s">
        <v>9</v>
      </c>
      <c r="M5" s="8" t="s">
        <v>12</v>
      </c>
      <c r="N5" s="15" t="s">
        <v>8</v>
      </c>
      <c r="O5" s="11"/>
    </row>
    <row r="6" spans="1:15" ht="22" x14ac:dyDescent="0.3">
      <c r="A6" s="5"/>
      <c r="B6" s="5"/>
      <c r="C6" s="5"/>
      <c r="D6" s="5"/>
      <c r="E6" s="5"/>
      <c r="F6" s="5"/>
      <c r="G6" s="5"/>
      <c r="H6" s="5"/>
      <c r="I6" s="5"/>
      <c r="J6" s="13"/>
      <c r="K6" s="13"/>
      <c r="L6" s="13"/>
      <c r="M6" s="13"/>
      <c r="N6" s="16"/>
      <c r="O6" s="12"/>
    </row>
    <row r="7" spans="1:15" ht="19" x14ac:dyDescent="0.25">
      <c r="A7" s="10">
        <v>45660</v>
      </c>
      <c r="B7" s="6"/>
      <c r="C7" s="6">
        <v>25001</v>
      </c>
      <c r="D7" s="6"/>
      <c r="E7" s="6" t="s">
        <v>48</v>
      </c>
      <c r="F7" s="6"/>
      <c r="G7" s="6" t="s">
        <v>49</v>
      </c>
      <c r="H7" s="6"/>
      <c r="I7" s="6">
        <v>0</v>
      </c>
      <c r="J7" s="9">
        <v>0</v>
      </c>
      <c r="K7" s="9">
        <v>14.09</v>
      </c>
      <c r="L7" s="9"/>
      <c r="M7" s="9">
        <v>14.09</v>
      </c>
      <c r="N7" s="17">
        <v>401</v>
      </c>
      <c r="O7" s="12"/>
    </row>
    <row r="8" spans="1:15" ht="19" x14ac:dyDescent="0.25">
      <c r="A8" s="10">
        <v>45665</v>
      </c>
      <c r="B8" s="6"/>
      <c r="C8" s="6">
        <v>25002</v>
      </c>
      <c r="D8" s="6"/>
      <c r="E8" s="6" t="s">
        <v>19</v>
      </c>
      <c r="F8" s="6"/>
      <c r="G8" s="6" t="s">
        <v>20</v>
      </c>
      <c r="H8" s="6"/>
      <c r="I8" s="6">
        <v>0</v>
      </c>
      <c r="J8" s="9">
        <v>0</v>
      </c>
      <c r="K8" s="9">
        <v>150</v>
      </c>
      <c r="L8" s="9"/>
      <c r="M8" s="9">
        <v>150</v>
      </c>
      <c r="N8" s="17">
        <v>403</v>
      </c>
      <c r="O8" s="12"/>
    </row>
    <row r="9" spans="1:15" ht="19" x14ac:dyDescent="0.25">
      <c r="A9" s="10">
        <v>45677</v>
      </c>
      <c r="B9" s="6"/>
      <c r="C9" s="6">
        <v>25003</v>
      </c>
      <c r="D9" s="6"/>
      <c r="E9" s="6" t="s">
        <v>50</v>
      </c>
      <c r="F9" s="6"/>
      <c r="G9" s="6" t="s">
        <v>51</v>
      </c>
      <c r="H9" s="6"/>
      <c r="I9" s="6">
        <v>21</v>
      </c>
      <c r="J9" s="9">
        <v>50.4</v>
      </c>
      <c r="K9" s="9">
        <v>240</v>
      </c>
      <c r="L9" s="9"/>
      <c r="M9" s="9">
        <v>290.39999999999998</v>
      </c>
      <c r="N9" s="17">
        <v>410</v>
      </c>
      <c r="O9" s="12"/>
    </row>
    <row r="10" spans="1:15" ht="19" x14ac:dyDescent="0.25">
      <c r="A10" s="10">
        <v>45678</v>
      </c>
      <c r="B10" s="6"/>
      <c r="C10" s="6">
        <v>25004</v>
      </c>
      <c r="D10" s="6"/>
      <c r="E10" s="6" t="s">
        <v>10</v>
      </c>
      <c r="F10" s="6"/>
      <c r="G10" s="6" t="s">
        <v>11</v>
      </c>
      <c r="H10" s="6"/>
      <c r="I10" s="6">
        <v>0</v>
      </c>
      <c r="J10" s="9">
        <v>0</v>
      </c>
      <c r="K10" s="9">
        <v>6</v>
      </c>
      <c r="L10" s="9">
        <v>6</v>
      </c>
      <c r="M10" s="9"/>
      <c r="N10" s="17">
        <v>301</v>
      </c>
      <c r="O10" s="12"/>
    </row>
    <row r="11" spans="1:15" ht="19" x14ac:dyDescent="0.25">
      <c r="A11" s="10">
        <v>45679</v>
      </c>
      <c r="B11" s="6"/>
      <c r="C11" s="6">
        <v>25005</v>
      </c>
      <c r="D11" s="6"/>
      <c r="E11" s="6" t="s">
        <v>52</v>
      </c>
      <c r="F11" s="6"/>
      <c r="G11" s="6" t="s">
        <v>51</v>
      </c>
      <c r="H11" s="6"/>
      <c r="I11" s="6">
        <v>21</v>
      </c>
      <c r="J11" s="9">
        <v>0.31</v>
      </c>
      <c r="K11" s="9">
        <v>1.49</v>
      </c>
      <c r="L11" s="9"/>
      <c r="M11" s="9">
        <v>1.8</v>
      </c>
      <c r="N11" s="17">
        <v>410</v>
      </c>
      <c r="O11" s="12"/>
    </row>
    <row r="12" spans="1:15" ht="19" x14ac:dyDescent="0.25">
      <c r="A12" s="10">
        <v>45679</v>
      </c>
      <c r="B12" s="6"/>
      <c r="C12" s="6">
        <v>25006</v>
      </c>
      <c r="D12" s="6"/>
      <c r="E12" s="6" t="s">
        <v>52</v>
      </c>
      <c r="F12" s="6"/>
      <c r="G12" s="6" t="s">
        <v>51</v>
      </c>
      <c r="H12" s="6"/>
      <c r="I12" s="6">
        <v>21</v>
      </c>
      <c r="J12" s="9">
        <v>2.2000000000000002</v>
      </c>
      <c r="K12" s="9">
        <v>10.48</v>
      </c>
      <c r="L12" s="9"/>
      <c r="M12" s="9">
        <v>12.68</v>
      </c>
      <c r="N12" s="17">
        <v>410</v>
      </c>
      <c r="O12" s="12"/>
    </row>
    <row r="13" spans="1:15" ht="19" x14ac:dyDescent="0.25">
      <c r="A13" s="10">
        <v>45692</v>
      </c>
      <c r="B13" s="6"/>
      <c r="C13" s="6">
        <v>25007</v>
      </c>
      <c r="D13" s="6"/>
      <c r="E13" s="6" t="s">
        <v>48</v>
      </c>
      <c r="F13" s="6"/>
      <c r="G13" s="6" t="s">
        <v>53</v>
      </c>
      <c r="H13" s="6"/>
      <c r="I13" s="6">
        <v>0</v>
      </c>
      <c r="J13" s="9">
        <v>0</v>
      </c>
      <c r="K13" s="9">
        <v>15.38</v>
      </c>
      <c r="L13" s="9"/>
      <c r="M13" s="9">
        <v>15.38</v>
      </c>
      <c r="N13" s="17">
        <v>401</v>
      </c>
      <c r="O13" s="12"/>
    </row>
    <row r="14" spans="1:15" ht="19" x14ac:dyDescent="0.25">
      <c r="A14" s="10">
        <v>45694</v>
      </c>
      <c r="B14" s="6"/>
      <c r="C14" s="6">
        <v>25008</v>
      </c>
      <c r="D14" s="6"/>
      <c r="E14" s="6" t="s">
        <v>10</v>
      </c>
      <c r="F14" s="6"/>
      <c r="G14" s="6" t="s">
        <v>11</v>
      </c>
      <c r="H14" s="6"/>
      <c r="I14" s="6">
        <v>0</v>
      </c>
      <c r="J14" s="9">
        <v>0</v>
      </c>
      <c r="K14" s="9">
        <v>175.2</v>
      </c>
      <c r="L14" s="9">
        <v>175.2</v>
      </c>
      <c r="M14" s="9"/>
      <c r="N14" s="17">
        <v>301</v>
      </c>
      <c r="O14" s="12"/>
    </row>
    <row r="15" spans="1:15" ht="19" x14ac:dyDescent="0.25">
      <c r="A15" s="10">
        <v>45695</v>
      </c>
      <c r="B15" s="6"/>
      <c r="C15" s="6">
        <v>25009</v>
      </c>
      <c r="D15" s="6"/>
      <c r="E15" s="6" t="s">
        <v>54</v>
      </c>
      <c r="F15" s="6"/>
      <c r="G15" s="6" t="s">
        <v>55</v>
      </c>
      <c r="H15" s="6"/>
      <c r="I15" s="6">
        <v>0</v>
      </c>
      <c r="J15" s="9">
        <v>0</v>
      </c>
      <c r="K15" s="9">
        <v>348</v>
      </c>
      <c r="L15" s="9">
        <v>348</v>
      </c>
      <c r="M15" s="9"/>
      <c r="N15" s="17">
        <v>330</v>
      </c>
      <c r="O15" s="12"/>
    </row>
    <row r="16" spans="1:15" ht="19" x14ac:dyDescent="0.25">
      <c r="A16" s="10">
        <v>45696</v>
      </c>
      <c r="B16" s="6"/>
      <c r="C16" s="6">
        <v>25010</v>
      </c>
      <c r="D16" s="6"/>
      <c r="E16" s="6" t="s">
        <v>19</v>
      </c>
      <c r="F16" s="6"/>
      <c r="G16" s="6" t="s">
        <v>20</v>
      </c>
      <c r="H16" s="6"/>
      <c r="I16" s="6">
        <v>0</v>
      </c>
      <c r="J16" s="9">
        <v>0</v>
      </c>
      <c r="K16" s="9">
        <v>150</v>
      </c>
      <c r="L16" s="9"/>
      <c r="M16" s="9">
        <v>150</v>
      </c>
      <c r="N16" s="17">
        <v>403</v>
      </c>
      <c r="O16" s="12"/>
    </row>
    <row r="17" spans="1:15" ht="19" x14ac:dyDescent="0.25">
      <c r="A17" s="10">
        <v>45698</v>
      </c>
      <c r="B17" s="6"/>
      <c r="C17" s="6">
        <v>25011</v>
      </c>
      <c r="D17" s="6"/>
      <c r="E17" s="6" t="s">
        <v>52</v>
      </c>
      <c r="F17" s="6"/>
      <c r="G17" s="6" t="s">
        <v>51</v>
      </c>
      <c r="H17" s="6"/>
      <c r="I17" s="6">
        <v>21</v>
      </c>
      <c r="J17" s="9">
        <v>3.36</v>
      </c>
      <c r="K17" s="9">
        <v>15.98</v>
      </c>
      <c r="L17" s="9"/>
      <c r="M17" s="9">
        <v>19.34</v>
      </c>
      <c r="N17" s="17">
        <v>410</v>
      </c>
      <c r="O17" s="12"/>
    </row>
    <row r="18" spans="1:15" ht="19" x14ac:dyDescent="0.25">
      <c r="A18" s="10">
        <v>45698</v>
      </c>
      <c r="B18" s="6"/>
      <c r="C18" s="6">
        <v>25012</v>
      </c>
      <c r="D18" s="6"/>
      <c r="E18" s="6" t="s">
        <v>56</v>
      </c>
      <c r="F18" s="6"/>
      <c r="G18" s="6" t="s">
        <v>57</v>
      </c>
      <c r="H18" s="6"/>
      <c r="I18" s="6">
        <v>21</v>
      </c>
      <c r="J18" s="9">
        <v>16.149999999999999</v>
      </c>
      <c r="K18" s="9">
        <v>76.95</v>
      </c>
      <c r="L18" s="9"/>
      <c r="M18" s="9">
        <v>93.1</v>
      </c>
      <c r="N18" s="17">
        <v>409</v>
      </c>
      <c r="O18" s="12"/>
    </row>
    <row r="19" spans="1:15" ht="19" x14ac:dyDescent="0.25">
      <c r="A19" s="10">
        <v>45719</v>
      </c>
      <c r="B19" s="6"/>
      <c r="C19" s="6">
        <v>25013</v>
      </c>
      <c r="D19" s="6"/>
      <c r="E19" s="6" t="s">
        <v>48</v>
      </c>
      <c r="F19" s="6"/>
      <c r="G19" s="6" t="s">
        <v>58</v>
      </c>
      <c r="H19" s="6"/>
      <c r="I19" s="6">
        <v>0</v>
      </c>
      <c r="J19" s="9">
        <v>0</v>
      </c>
      <c r="K19" s="9">
        <v>15.4</v>
      </c>
      <c r="L19" s="9"/>
      <c r="M19" s="9">
        <v>15.4</v>
      </c>
      <c r="N19" s="17">
        <v>401</v>
      </c>
      <c r="O19" s="12"/>
    </row>
    <row r="20" spans="1:15" ht="19" x14ac:dyDescent="0.25">
      <c r="A20" s="10">
        <v>45723</v>
      </c>
      <c r="B20" s="6"/>
      <c r="C20" s="6">
        <v>25014</v>
      </c>
      <c r="D20" s="6"/>
      <c r="E20" s="6" t="s">
        <v>19</v>
      </c>
      <c r="F20" s="6"/>
      <c r="G20" s="6" t="s">
        <v>59</v>
      </c>
      <c r="H20" s="6"/>
      <c r="I20" s="6">
        <v>9</v>
      </c>
      <c r="J20" s="9">
        <v>5.44</v>
      </c>
      <c r="K20" s="9">
        <v>54.99</v>
      </c>
      <c r="L20" s="9"/>
      <c r="M20" s="9">
        <v>60.43</v>
      </c>
      <c r="N20" s="17">
        <v>405</v>
      </c>
      <c r="O20" s="12"/>
    </row>
    <row r="21" spans="1:15" ht="19" x14ac:dyDescent="0.25">
      <c r="A21" s="10">
        <v>45724</v>
      </c>
      <c r="B21" s="6"/>
      <c r="C21" s="6">
        <v>25015</v>
      </c>
      <c r="D21" s="6"/>
      <c r="E21" s="6" t="s">
        <v>19</v>
      </c>
      <c r="F21" s="6"/>
      <c r="G21" s="6" t="s">
        <v>20</v>
      </c>
      <c r="H21" s="6"/>
      <c r="I21" s="6">
        <v>0</v>
      </c>
      <c r="J21" s="9">
        <v>0</v>
      </c>
      <c r="K21" s="9">
        <v>150</v>
      </c>
      <c r="L21" s="9"/>
      <c r="M21" s="9">
        <v>150</v>
      </c>
      <c r="N21" s="17">
        <v>403</v>
      </c>
      <c r="O21" s="12"/>
    </row>
    <row r="22" spans="1:15" ht="19" x14ac:dyDescent="0.25">
      <c r="A22" s="10">
        <v>45726</v>
      </c>
      <c r="B22" s="6"/>
      <c r="C22" s="6">
        <v>25016</v>
      </c>
      <c r="D22" s="6"/>
      <c r="E22" s="6" t="s">
        <v>52</v>
      </c>
      <c r="F22" s="6"/>
      <c r="G22" s="6" t="s">
        <v>51</v>
      </c>
      <c r="H22" s="6"/>
      <c r="I22" s="6">
        <v>21</v>
      </c>
      <c r="J22" s="9">
        <v>0.21</v>
      </c>
      <c r="K22" s="9">
        <v>1</v>
      </c>
      <c r="L22" s="9"/>
      <c r="M22" s="9">
        <v>1.21</v>
      </c>
      <c r="N22" s="17">
        <v>410</v>
      </c>
      <c r="O22" s="12"/>
    </row>
    <row r="23" spans="1:15" ht="19" x14ac:dyDescent="0.25">
      <c r="A23" s="10">
        <v>45734</v>
      </c>
      <c r="B23" s="6"/>
      <c r="C23" s="6">
        <v>25017</v>
      </c>
      <c r="D23" s="6"/>
      <c r="E23" s="6" t="s">
        <v>10</v>
      </c>
      <c r="F23" s="6"/>
      <c r="G23" s="6" t="s">
        <v>11</v>
      </c>
      <c r="H23" s="6"/>
      <c r="I23" s="6">
        <v>0</v>
      </c>
      <c r="J23" s="9">
        <v>0</v>
      </c>
      <c r="K23" s="9">
        <v>60</v>
      </c>
      <c r="L23" s="9">
        <v>60</v>
      </c>
      <c r="M23" s="9"/>
      <c r="N23" s="17">
        <v>301</v>
      </c>
      <c r="O23" s="12"/>
    </row>
    <row r="24" spans="1:15" ht="19" x14ac:dyDescent="0.25">
      <c r="A24" s="10">
        <v>45748</v>
      </c>
      <c r="B24" s="6"/>
      <c r="C24" s="6">
        <v>25018</v>
      </c>
      <c r="D24" s="6"/>
      <c r="E24" s="6" t="s">
        <v>48</v>
      </c>
      <c r="F24" s="6"/>
      <c r="G24" s="6" t="s">
        <v>61</v>
      </c>
      <c r="H24" s="6"/>
      <c r="I24" s="6">
        <v>0</v>
      </c>
      <c r="J24" s="9">
        <v>0</v>
      </c>
      <c r="K24" s="9">
        <v>15.16</v>
      </c>
      <c r="L24" s="9"/>
      <c r="M24" s="9">
        <v>15.16</v>
      </c>
      <c r="N24" s="17">
        <v>401</v>
      </c>
      <c r="O24" s="12"/>
    </row>
    <row r="25" spans="1:15" ht="19" x14ac:dyDescent="0.25">
      <c r="A25" s="10">
        <v>45755</v>
      </c>
      <c r="B25" s="6"/>
      <c r="C25" s="6">
        <v>25019</v>
      </c>
      <c r="D25" s="6"/>
      <c r="E25" s="6" t="s">
        <v>19</v>
      </c>
      <c r="F25" s="6"/>
      <c r="G25" s="6" t="s">
        <v>20</v>
      </c>
      <c r="H25" s="6"/>
      <c r="I25" s="6">
        <v>0</v>
      </c>
      <c r="J25" s="9">
        <v>0</v>
      </c>
      <c r="K25" s="9">
        <v>150</v>
      </c>
      <c r="L25" s="9"/>
      <c r="M25" s="9">
        <v>150</v>
      </c>
      <c r="N25" s="17">
        <v>403</v>
      </c>
      <c r="O25" s="12"/>
    </row>
    <row r="26" spans="1:15" ht="19" x14ac:dyDescent="0.25">
      <c r="A26" s="10">
        <v>45755</v>
      </c>
      <c r="B26" s="6"/>
      <c r="C26" s="6">
        <v>25020</v>
      </c>
      <c r="D26" s="6"/>
      <c r="E26" s="6" t="s">
        <v>52</v>
      </c>
      <c r="F26" s="6"/>
      <c r="G26" s="6" t="s">
        <v>51</v>
      </c>
      <c r="H26" s="6"/>
      <c r="I26" s="6">
        <v>21</v>
      </c>
      <c r="J26" s="9">
        <v>0.21</v>
      </c>
      <c r="K26" s="9">
        <v>1</v>
      </c>
      <c r="L26" s="9"/>
      <c r="M26" s="9">
        <v>1.21</v>
      </c>
      <c r="N26" s="17">
        <v>410</v>
      </c>
      <c r="O26" s="12"/>
    </row>
    <row r="27" spans="1:15" ht="19" x14ac:dyDescent="0.25">
      <c r="A27" s="10">
        <v>45760</v>
      </c>
      <c r="B27" s="6"/>
      <c r="C27" s="6">
        <v>25021</v>
      </c>
      <c r="D27" s="6"/>
      <c r="E27" s="6" t="s">
        <v>62</v>
      </c>
      <c r="F27" s="6"/>
      <c r="G27" s="6" t="s">
        <v>63</v>
      </c>
      <c r="H27" s="6"/>
      <c r="I27" s="6">
        <v>21</v>
      </c>
      <c r="J27" s="9">
        <v>169.37</v>
      </c>
      <c r="K27" s="9">
        <v>806.54</v>
      </c>
      <c r="L27" s="9"/>
      <c r="M27" s="9">
        <v>975.91</v>
      </c>
      <c r="N27" s="17">
        <v>406</v>
      </c>
      <c r="O27" s="12"/>
    </row>
    <row r="28" spans="1:15" ht="19" x14ac:dyDescent="0.25">
      <c r="A28" s="10">
        <v>45769</v>
      </c>
      <c r="B28" s="6"/>
      <c r="C28" s="6">
        <v>25022</v>
      </c>
      <c r="D28" s="6"/>
      <c r="E28" s="6" t="s">
        <v>19</v>
      </c>
      <c r="F28" s="6"/>
      <c r="G28" s="6" t="s">
        <v>64</v>
      </c>
      <c r="H28" s="6"/>
      <c r="I28" s="6">
        <v>0</v>
      </c>
      <c r="J28" s="9">
        <v>0</v>
      </c>
      <c r="K28" s="9">
        <v>100</v>
      </c>
      <c r="L28" s="9"/>
      <c r="M28" s="9">
        <v>100</v>
      </c>
      <c r="N28" s="17">
        <v>403</v>
      </c>
      <c r="O28" s="12"/>
    </row>
    <row r="29" spans="1:15" ht="19" x14ac:dyDescent="0.25">
      <c r="A29" s="10">
        <v>45769</v>
      </c>
      <c r="B29" s="6"/>
      <c r="C29" s="6">
        <v>25023</v>
      </c>
      <c r="D29" s="6"/>
      <c r="E29" s="6" t="s">
        <v>10</v>
      </c>
      <c r="F29" s="6"/>
      <c r="G29" s="6" t="s">
        <v>11</v>
      </c>
      <c r="H29" s="6"/>
      <c r="I29" s="6">
        <v>0</v>
      </c>
      <c r="J29" s="9">
        <v>0</v>
      </c>
      <c r="K29" s="9">
        <v>2</v>
      </c>
      <c r="L29" s="9">
        <v>2</v>
      </c>
      <c r="M29" s="9"/>
      <c r="N29" s="17">
        <v>301</v>
      </c>
      <c r="O29" s="12"/>
    </row>
    <row r="30" spans="1:15" ht="19" x14ac:dyDescent="0.25">
      <c r="A30" s="10">
        <v>45778</v>
      </c>
      <c r="B30" s="6"/>
      <c r="C30" s="6">
        <v>25024</v>
      </c>
      <c r="D30" s="6"/>
      <c r="E30" s="6" t="s">
        <v>48</v>
      </c>
      <c r="F30" s="6"/>
      <c r="G30" s="6" t="s">
        <v>65</v>
      </c>
      <c r="H30" s="6"/>
      <c r="I30" s="6">
        <v>0</v>
      </c>
      <c r="J30" s="9">
        <v>0</v>
      </c>
      <c r="K30" s="9">
        <v>15.37</v>
      </c>
      <c r="L30" s="9"/>
      <c r="M30" s="9">
        <v>15.37</v>
      </c>
      <c r="N30" s="17">
        <v>401</v>
      </c>
      <c r="O30" s="12"/>
    </row>
    <row r="31" spans="1:15" ht="19" x14ac:dyDescent="0.25">
      <c r="A31" s="10">
        <v>45785</v>
      </c>
      <c r="B31" s="6"/>
      <c r="C31" s="6">
        <v>25025</v>
      </c>
      <c r="D31" s="6"/>
      <c r="E31" s="6" t="s">
        <v>19</v>
      </c>
      <c r="F31" s="6"/>
      <c r="G31" s="6" t="s">
        <v>20</v>
      </c>
      <c r="H31" s="6"/>
      <c r="I31" s="6">
        <v>0</v>
      </c>
      <c r="J31" s="9">
        <v>0</v>
      </c>
      <c r="K31" s="9">
        <v>175</v>
      </c>
      <c r="L31" s="9"/>
      <c r="M31" s="9">
        <v>175</v>
      </c>
      <c r="N31" s="17">
        <v>403</v>
      </c>
      <c r="O31" s="12"/>
    </row>
    <row r="32" spans="1:15" ht="19" x14ac:dyDescent="0.25">
      <c r="A32" s="10">
        <v>45785</v>
      </c>
      <c r="B32" s="6"/>
      <c r="C32" s="6">
        <v>25026</v>
      </c>
      <c r="D32" s="6"/>
      <c r="E32" s="6" t="s">
        <v>52</v>
      </c>
      <c r="F32" s="6"/>
      <c r="G32" s="6" t="s">
        <v>51</v>
      </c>
      <c r="H32" s="6"/>
      <c r="I32" s="6">
        <v>21</v>
      </c>
      <c r="J32" s="9">
        <v>0.21</v>
      </c>
      <c r="K32" s="9">
        <v>1</v>
      </c>
      <c r="L32" s="9"/>
      <c r="M32" s="9">
        <v>1.21</v>
      </c>
      <c r="N32" s="17">
        <v>410</v>
      </c>
      <c r="O32" s="12"/>
    </row>
    <row r="33" spans="1:15" ht="19" x14ac:dyDescent="0.25">
      <c r="A33" s="10">
        <v>45789</v>
      </c>
      <c r="B33" s="6"/>
      <c r="C33" s="6">
        <v>25027</v>
      </c>
      <c r="D33" s="6"/>
      <c r="E33" s="6" t="s">
        <v>66</v>
      </c>
      <c r="F33" s="6"/>
      <c r="G33" s="6" t="s">
        <v>67</v>
      </c>
      <c r="H33" s="6"/>
      <c r="I33" s="6">
        <v>0</v>
      </c>
      <c r="J33" s="9">
        <v>0</v>
      </c>
      <c r="K33" s="9">
        <v>838</v>
      </c>
      <c r="L33" s="9">
        <v>838</v>
      </c>
      <c r="M33" s="9"/>
      <c r="N33" s="17">
        <v>330</v>
      </c>
      <c r="O33" s="12"/>
    </row>
    <row r="34" spans="1:15" ht="19" x14ac:dyDescent="0.25">
      <c r="A34" s="10">
        <v>45804</v>
      </c>
      <c r="B34" s="6"/>
      <c r="C34" s="6">
        <v>25028</v>
      </c>
      <c r="D34" s="6"/>
      <c r="E34" s="6" t="s">
        <v>10</v>
      </c>
      <c r="F34" s="6"/>
      <c r="G34" s="6" t="s">
        <v>11</v>
      </c>
      <c r="H34" s="6"/>
      <c r="I34" s="6">
        <v>0</v>
      </c>
      <c r="J34" s="9">
        <v>0</v>
      </c>
      <c r="K34" s="9">
        <v>74.7</v>
      </c>
      <c r="L34" s="9">
        <v>74.7</v>
      </c>
      <c r="M34" s="9"/>
      <c r="N34" s="17">
        <v>301</v>
      </c>
      <c r="O34" s="12"/>
    </row>
    <row r="35" spans="1:15" ht="19" x14ac:dyDescent="0.25">
      <c r="A35" s="10">
        <v>45804</v>
      </c>
      <c r="B35" s="6"/>
      <c r="C35" s="6">
        <v>25029</v>
      </c>
      <c r="D35" s="6"/>
      <c r="E35" s="6" t="s">
        <v>68</v>
      </c>
      <c r="F35" s="6"/>
      <c r="G35" s="6" t="s">
        <v>69</v>
      </c>
      <c r="H35" s="6"/>
      <c r="I35" s="6">
        <v>9</v>
      </c>
      <c r="J35" s="9">
        <v>2.72</v>
      </c>
      <c r="K35" s="9">
        <v>30.25</v>
      </c>
      <c r="L35" s="9"/>
      <c r="M35" s="9">
        <v>32.97</v>
      </c>
      <c r="N35" s="17">
        <v>407</v>
      </c>
      <c r="O35" s="12"/>
    </row>
    <row r="36" spans="1:15" ht="19" x14ac:dyDescent="0.25">
      <c r="A36" s="10"/>
      <c r="B36" s="6"/>
      <c r="C36" s="6"/>
      <c r="D36" s="6"/>
      <c r="E36" s="6"/>
      <c r="F36" s="6"/>
      <c r="G36" s="6"/>
      <c r="H36" s="6"/>
      <c r="I36" s="6">
        <v>21</v>
      </c>
      <c r="J36" s="9">
        <v>1.36</v>
      </c>
      <c r="K36" s="9">
        <v>6.5</v>
      </c>
      <c r="L36" s="9"/>
      <c r="M36" s="9">
        <v>7.86</v>
      </c>
      <c r="N36" s="17">
        <v>407</v>
      </c>
      <c r="O36" s="12"/>
    </row>
    <row r="37" spans="1:15" ht="19" x14ac:dyDescent="0.25">
      <c r="A37" s="10">
        <v>45804</v>
      </c>
      <c r="B37" s="6"/>
      <c r="C37" s="6">
        <v>25030</v>
      </c>
      <c r="D37" s="6"/>
      <c r="E37" s="6" t="s">
        <v>32</v>
      </c>
      <c r="F37" s="6"/>
      <c r="G37" s="6" t="s">
        <v>70</v>
      </c>
      <c r="H37" s="6"/>
      <c r="I37" s="6">
        <v>0</v>
      </c>
      <c r="J37" s="9">
        <v>0</v>
      </c>
      <c r="K37" s="9">
        <v>50</v>
      </c>
      <c r="L37" s="9"/>
      <c r="M37" s="9">
        <v>50</v>
      </c>
      <c r="N37" s="17">
        <v>405</v>
      </c>
      <c r="O37" s="12"/>
    </row>
    <row r="38" spans="1:15" ht="19" x14ac:dyDescent="0.25">
      <c r="A38" s="10">
        <v>45804</v>
      </c>
      <c r="B38" s="6"/>
      <c r="C38" s="6">
        <v>25031</v>
      </c>
      <c r="D38" s="6"/>
      <c r="E38" s="6" t="s">
        <v>10</v>
      </c>
      <c r="F38" s="6"/>
      <c r="G38" s="6" t="s">
        <v>11</v>
      </c>
      <c r="H38" s="6"/>
      <c r="I38" s="6">
        <v>0</v>
      </c>
      <c r="J38" s="9">
        <v>0</v>
      </c>
      <c r="K38" s="9">
        <v>224.4</v>
      </c>
      <c r="L38" s="9">
        <v>224.4</v>
      </c>
      <c r="M38" s="9"/>
      <c r="N38" s="17">
        <v>301</v>
      </c>
      <c r="O38" s="12"/>
    </row>
    <row r="39" spans="1:15" ht="19" x14ac:dyDescent="0.25">
      <c r="A39" s="10">
        <v>45809</v>
      </c>
      <c r="B39" s="6"/>
      <c r="C39" s="6">
        <v>25032</v>
      </c>
      <c r="D39" s="6"/>
      <c r="E39" s="6" t="s">
        <v>48</v>
      </c>
      <c r="F39" s="6"/>
      <c r="G39" s="6" t="s">
        <v>71</v>
      </c>
      <c r="H39" s="6"/>
      <c r="I39" s="6">
        <v>0</v>
      </c>
      <c r="J39" s="9">
        <v>0</v>
      </c>
      <c r="K39" s="9">
        <v>15.85</v>
      </c>
      <c r="L39" s="9"/>
      <c r="M39" s="9">
        <v>15.85</v>
      </c>
      <c r="N39" s="17">
        <v>401</v>
      </c>
      <c r="O39" s="12"/>
    </row>
    <row r="40" spans="1:15" ht="19" x14ac:dyDescent="0.25">
      <c r="A40" s="10">
        <v>45811</v>
      </c>
      <c r="B40" s="6"/>
      <c r="C40" s="6">
        <v>25033</v>
      </c>
      <c r="D40" s="6"/>
      <c r="E40" s="6" t="s">
        <v>72</v>
      </c>
      <c r="F40" s="6"/>
      <c r="G40" s="6" t="s">
        <v>73</v>
      </c>
      <c r="H40" s="6"/>
      <c r="I40" s="6">
        <v>0</v>
      </c>
      <c r="J40" s="9">
        <v>0</v>
      </c>
      <c r="K40" s="9">
        <v>29.87</v>
      </c>
      <c r="L40" s="9"/>
      <c r="M40" s="9">
        <v>29.87</v>
      </c>
      <c r="N40" s="17">
        <v>200</v>
      </c>
      <c r="O40" s="12"/>
    </row>
    <row r="41" spans="1:15" ht="19" x14ac:dyDescent="0.25">
      <c r="A41" s="10">
        <v>45812</v>
      </c>
      <c r="B41" s="6"/>
      <c r="C41" s="6">
        <v>25034</v>
      </c>
      <c r="D41" s="6"/>
      <c r="E41" s="6" t="s">
        <v>74</v>
      </c>
      <c r="F41" s="6"/>
      <c r="G41" s="6" t="s">
        <v>75</v>
      </c>
      <c r="H41" s="6"/>
      <c r="I41" s="6">
        <v>0</v>
      </c>
      <c r="J41" s="9">
        <v>0</v>
      </c>
      <c r="K41" s="9">
        <v>10000</v>
      </c>
      <c r="L41" s="9">
        <v>10000</v>
      </c>
      <c r="M41" s="9"/>
      <c r="N41" s="17">
        <v>303</v>
      </c>
      <c r="O41" s="12"/>
    </row>
    <row r="42" spans="1:15" ht="19" x14ac:dyDescent="0.25">
      <c r="A42" s="10">
        <v>45812</v>
      </c>
      <c r="B42" s="6"/>
      <c r="C42" s="6">
        <v>25035</v>
      </c>
      <c r="D42" s="6"/>
      <c r="E42" s="6" t="s">
        <v>76</v>
      </c>
      <c r="F42" s="6"/>
      <c r="G42" s="6"/>
      <c r="H42" s="6"/>
      <c r="I42" s="6">
        <v>0</v>
      </c>
      <c r="J42" s="9">
        <v>0</v>
      </c>
      <c r="K42" s="9">
        <v>29.87</v>
      </c>
      <c r="L42" s="9">
        <v>29.87</v>
      </c>
      <c r="M42" s="9"/>
      <c r="N42" s="17">
        <v>200</v>
      </c>
      <c r="O42" s="12"/>
    </row>
    <row r="43" spans="1:15" ht="19" x14ac:dyDescent="0.25">
      <c r="A43" s="10">
        <v>45813</v>
      </c>
      <c r="B43" s="6"/>
      <c r="C43" s="6">
        <v>25036</v>
      </c>
      <c r="D43" s="6"/>
      <c r="E43" s="6" t="s">
        <v>76</v>
      </c>
      <c r="F43" s="6"/>
      <c r="G43" s="6"/>
      <c r="H43" s="6"/>
      <c r="I43" s="6">
        <v>21</v>
      </c>
      <c r="J43" s="9">
        <v>5.18</v>
      </c>
      <c r="K43" s="9">
        <v>24.69</v>
      </c>
      <c r="L43" s="9"/>
      <c r="M43" s="9">
        <v>29.87</v>
      </c>
      <c r="N43" s="17">
        <v>407</v>
      </c>
      <c r="O43" s="12"/>
    </row>
    <row r="44" spans="1:15" ht="19" x14ac:dyDescent="0.25">
      <c r="A44" s="10">
        <v>45816</v>
      </c>
      <c r="B44" s="6"/>
      <c r="C44" s="6">
        <v>25037</v>
      </c>
      <c r="D44" s="6"/>
      <c r="E44" s="6" t="s">
        <v>19</v>
      </c>
      <c r="F44" s="6"/>
      <c r="G44" s="6" t="s">
        <v>20</v>
      </c>
      <c r="H44" s="6"/>
      <c r="I44" s="6">
        <v>0</v>
      </c>
      <c r="J44" s="9">
        <v>0</v>
      </c>
      <c r="K44" s="9">
        <v>175</v>
      </c>
      <c r="L44" s="9"/>
      <c r="M44" s="9">
        <v>175</v>
      </c>
      <c r="N44" s="17">
        <v>403</v>
      </c>
      <c r="O44" s="12"/>
    </row>
    <row r="45" spans="1:15" ht="19" x14ac:dyDescent="0.25">
      <c r="A45" s="10">
        <v>45817</v>
      </c>
      <c r="B45" s="6"/>
      <c r="C45" s="6">
        <v>25038</v>
      </c>
      <c r="D45" s="6"/>
      <c r="E45" s="6" t="s">
        <v>52</v>
      </c>
      <c r="F45" s="6"/>
      <c r="G45" s="6" t="s">
        <v>51</v>
      </c>
      <c r="H45" s="6"/>
      <c r="I45" s="6">
        <v>21</v>
      </c>
      <c r="J45" s="9">
        <v>0.21</v>
      </c>
      <c r="K45" s="9">
        <v>1</v>
      </c>
      <c r="L45" s="9"/>
      <c r="M45" s="9">
        <v>1.21</v>
      </c>
      <c r="N45" s="17">
        <v>410</v>
      </c>
      <c r="O45" s="12"/>
    </row>
    <row r="46" spans="1:15" ht="19" x14ac:dyDescent="0.25">
      <c r="A46" s="10">
        <v>45820</v>
      </c>
      <c r="B46" s="6"/>
      <c r="C46" s="6">
        <v>25039</v>
      </c>
      <c r="D46" s="6"/>
      <c r="E46" s="6" t="s">
        <v>77</v>
      </c>
      <c r="F46" s="6"/>
      <c r="G46" s="6" t="s">
        <v>78</v>
      </c>
      <c r="H46" s="6"/>
      <c r="I46" s="6">
        <v>21</v>
      </c>
      <c r="J46" s="9">
        <v>7.46</v>
      </c>
      <c r="K46" s="9">
        <v>35.53</v>
      </c>
      <c r="L46" s="9"/>
      <c r="M46" s="9">
        <v>42.99</v>
      </c>
      <c r="N46" s="17">
        <v>406</v>
      </c>
      <c r="O46" s="12"/>
    </row>
    <row r="47" spans="1:15" ht="19" x14ac:dyDescent="0.25">
      <c r="A47" s="10">
        <v>45839</v>
      </c>
      <c r="B47" s="6"/>
      <c r="C47" s="6">
        <v>25040</v>
      </c>
      <c r="D47" s="6"/>
      <c r="E47" s="6" t="s">
        <v>48</v>
      </c>
      <c r="F47" s="6"/>
      <c r="G47" s="6" t="s">
        <v>79</v>
      </c>
      <c r="H47" s="6"/>
      <c r="I47" s="6">
        <v>0</v>
      </c>
      <c r="J47" s="9">
        <v>0</v>
      </c>
      <c r="K47" s="9">
        <v>15.82</v>
      </c>
      <c r="L47" s="9"/>
      <c r="M47" s="9">
        <v>15.82</v>
      </c>
      <c r="N47" s="17">
        <v>401</v>
      </c>
      <c r="O47" s="12"/>
    </row>
    <row r="48" spans="1:15" ht="19" x14ac:dyDescent="0.25">
      <c r="A48" s="10">
        <v>45846</v>
      </c>
      <c r="B48" s="6"/>
      <c r="C48" s="6">
        <v>25041</v>
      </c>
      <c r="D48" s="6"/>
      <c r="E48" s="6" t="s">
        <v>19</v>
      </c>
      <c r="F48" s="6"/>
      <c r="G48" s="6" t="s">
        <v>20</v>
      </c>
      <c r="H48" s="6"/>
      <c r="I48" s="6">
        <v>0</v>
      </c>
      <c r="J48" s="9">
        <v>0</v>
      </c>
      <c r="K48" s="9">
        <v>175</v>
      </c>
      <c r="L48" s="9"/>
      <c r="M48" s="9">
        <v>175</v>
      </c>
      <c r="N48" s="17">
        <v>200</v>
      </c>
      <c r="O48" s="12"/>
    </row>
    <row r="49" spans="1:15" ht="19" x14ac:dyDescent="0.25">
      <c r="A49" s="10">
        <v>45846</v>
      </c>
      <c r="B49" s="6"/>
      <c r="C49" s="6">
        <v>25042</v>
      </c>
      <c r="D49" s="6"/>
      <c r="E49" s="6" t="s">
        <v>52</v>
      </c>
      <c r="F49" s="6"/>
      <c r="G49" s="6" t="s">
        <v>51</v>
      </c>
      <c r="H49" s="6"/>
      <c r="I49" s="6">
        <v>21</v>
      </c>
      <c r="J49" s="9">
        <v>0.21</v>
      </c>
      <c r="K49" s="9">
        <v>1</v>
      </c>
      <c r="L49" s="9"/>
      <c r="M49" s="9">
        <v>1.21</v>
      </c>
      <c r="N49" s="17">
        <v>410</v>
      </c>
      <c r="O49" s="12"/>
    </row>
    <row r="50" spans="1:15" ht="19" x14ac:dyDescent="0.25">
      <c r="A50" s="10">
        <v>45859</v>
      </c>
      <c r="B50" s="6"/>
      <c r="C50" s="6">
        <v>25043</v>
      </c>
      <c r="D50" s="6"/>
      <c r="E50" s="6" t="s">
        <v>80</v>
      </c>
      <c r="F50" s="6"/>
      <c r="G50" s="6" t="s">
        <v>81</v>
      </c>
      <c r="H50" s="6"/>
      <c r="I50" s="6">
        <v>9</v>
      </c>
      <c r="J50" s="9">
        <v>1.53</v>
      </c>
      <c r="K50" s="9">
        <v>15.47</v>
      </c>
      <c r="L50" s="9"/>
      <c r="M50" s="9">
        <v>17</v>
      </c>
      <c r="N50" s="17">
        <v>409</v>
      </c>
      <c r="O50" s="12"/>
    </row>
    <row r="51" spans="1:15" ht="19" x14ac:dyDescent="0.25">
      <c r="A51" s="10">
        <v>45859</v>
      </c>
      <c r="B51" s="6"/>
      <c r="C51" s="6">
        <v>25044</v>
      </c>
      <c r="D51" s="6"/>
      <c r="E51" s="6" t="s">
        <v>82</v>
      </c>
      <c r="F51" s="6"/>
      <c r="G51" s="6" t="s">
        <v>83</v>
      </c>
      <c r="H51" s="6"/>
      <c r="I51" s="6">
        <v>21</v>
      </c>
      <c r="J51" s="9">
        <v>26.25</v>
      </c>
      <c r="K51" s="9">
        <v>125</v>
      </c>
      <c r="L51" s="9"/>
      <c r="M51" s="9">
        <v>151.25</v>
      </c>
      <c r="N51" s="17">
        <v>403</v>
      </c>
      <c r="O51" s="12"/>
    </row>
    <row r="52" spans="1:15" ht="19" x14ac:dyDescent="0.25">
      <c r="A52" s="10">
        <v>45870</v>
      </c>
      <c r="B52" s="6"/>
      <c r="C52" s="6">
        <v>25045</v>
      </c>
      <c r="D52" s="6"/>
      <c r="E52" s="6" t="s">
        <v>48</v>
      </c>
      <c r="F52" s="6"/>
      <c r="G52" s="6" t="s">
        <v>84</v>
      </c>
      <c r="H52" s="6"/>
      <c r="I52" s="6">
        <v>0</v>
      </c>
      <c r="J52" s="9">
        <v>0</v>
      </c>
      <c r="K52" s="9">
        <v>15.13</v>
      </c>
      <c r="L52" s="9"/>
      <c r="M52" s="9">
        <v>15.13</v>
      </c>
      <c r="N52" s="17">
        <v>401</v>
      </c>
      <c r="O52" s="12"/>
    </row>
    <row r="53" spans="1:15" ht="19" x14ac:dyDescent="0.25">
      <c r="A53" s="10">
        <v>45877</v>
      </c>
      <c r="B53" s="6"/>
      <c r="C53" s="6">
        <v>25046</v>
      </c>
      <c r="D53" s="6"/>
      <c r="E53" s="6" t="s">
        <v>19</v>
      </c>
      <c r="F53" s="6"/>
      <c r="G53" s="6" t="s">
        <v>20</v>
      </c>
      <c r="H53" s="6"/>
      <c r="I53" s="6">
        <v>0</v>
      </c>
      <c r="J53" s="9">
        <v>0</v>
      </c>
      <c r="K53" s="9">
        <v>175</v>
      </c>
      <c r="L53" s="9"/>
      <c r="M53" s="9">
        <v>175</v>
      </c>
      <c r="N53" s="17">
        <v>200</v>
      </c>
      <c r="O53" s="12"/>
    </row>
    <row r="54" spans="1:15" ht="19" x14ac:dyDescent="0.25">
      <c r="A54" s="10">
        <v>25047</v>
      </c>
      <c r="B54" s="6"/>
      <c r="C54" s="6">
        <v>25047</v>
      </c>
      <c r="D54" s="6"/>
      <c r="E54" s="6" t="s">
        <v>52</v>
      </c>
      <c r="F54" s="6"/>
      <c r="G54" s="6" t="s">
        <v>51</v>
      </c>
      <c r="H54" s="6"/>
      <c r="I54" s="6">
        <v>21</v>
      </c>
      <c r="J54" s="9">
        <v>1.89</v>
      </c>
      <c r="K54" s="9">
        <v>8.99</v>
      </c>
      <c r="L54" s="9"/>
      <c r="M54" s="9">
        <v>10.88</v>
      </c>
      <c r="N54" s="17">
        <v>410</v>
      </c>
      <c r="O54" s="12"/>
    </row>
    <row r="55" spans="1:15" ht="19" x14ac:dyDescent="0.25">
      <c r="A55" s="10">
        <v>45877</v>
      </c>
      <c r="B55" s="6"/>
      <c r="C55" s="6">
        <v>25048</v>
      </c>
      <c r="D55" s="6"/>
      <c r="E55" s="6" t="s">
        <v>54</v>
      </c>
      <c r="F55" s="6"/>
      <c r="G55" s="6" t="s">
        <v>85</v>
      </c>
      <c r="H55" s="6"/>
      <c r="I55" s="6">
        <v>0</v>
      </c>
      <c r="J55" s="9">
        <v>0</v>
      </c>
      <c r="K55" s="9">
        <v>133</v>
      </c>
      <c r="L55" s="9">
        <v>133</v>
      </c>
      <c r="M55" s="9"/>
      <c r="N55" s="17">
        <v>330</v>
      </c>
      <c r="O55" s="12"/>
    </row>
    <row r="56" spans="1:15" ht="19" x14ac:dyDescent="0.25">
      <c r="A56" s="10">
        <v>45901</v>
      </c>
      <c r="B56" s="6"/>
      <c r="C56" s="6">
        <v>25049</v>
      </c>
      <c r="D56" s="6"/>
      <c r="E56" s="6" t="s">
        <v>48</v>
      </c>
      <c r="F56" s="6"/>
      <c r="G56" s="6" t="s">
        <v>86</v>
      </c>
      <c r="H56" s="6"/>
      <c r="I56" s="6">
        <v>0</v>
      </c>
      <c r="J56" s="9">
        <v>0</v>
      </c>
      <c r="K56" s="9">
        <v>14.95</v>
      </c>
      <c r="L56" s="9"/>
      <c r="M56" s="9">
        <v>14.95</v>
      </c>
      <c r="N56" s="17">
        <v>401</v>
      </c>
      <c r="O56" s="12"/>
    </row>
    <row r="57" spans="1:15" ht="19" x14ac:dyDescent="0.25">
      <c r="A57" s="10">
        <v>45903</v>
      </c>
      <c r="B57" s="6"/>
      <c r="C57" s="6">
        <v>25050</v>
      </c>
      <c r="D57" s="6"/>
      <c r="E57" s="6" t="s">
        <v>10</v>
      </c>
      <c r="F57" s="6"/>
      <c r="G57" s="6" t="s">
        <v>11</v>
      </c>
      <c r="H57" s="6"/>
      <c r="I57" s="6">
        <v>0</v>
      </c>
      <c r="J57" s="9">
        <v>0</v>
      </c>
      <c r="K57" s="9">
        <v>393</v>
      </c>
      <c r="L57" s="9">
        <v>393</v>
      </c>
      <c r="M57" s="9"/>
      <c r="N57" s="17">
        <v>301</v>
      </c>
      <c r="O57" s="12"/>
    </row>
    <row r="58" spans="1:15" ht="19" x14ac:dyDescent="0.25">
      <c r="A58" s="10">
        <v>45905</v>
      </c>
      <c r="B58" s="6"/>
      <c r="C58" s="6">
        <v>25051</v>
      </c>
      <c r="D58" s="6"/>
      <c r="E58" s="6" t="s">
        <v>10</v>
      </c>
      <c r="F58" s="6"/>
      <c r="G58" s="6" t="s">
        <v>87</v>
      </c>
      <c r="H58" s="6"/>
      <c r="I58" s="6">
        <v>0</v>
      </c>
      <c r="J58" s="9">
        <v>0</v>
      </c>
      <c r="K58" s="9">
        <v>50</v>
      </c>
      <c r="L58" s="9">
        <v>50</v>
      </c>
      <c r="M58" s="9"/>
      <c r="N58" s="17">
        <v>302</v>
      </c>
      <c r="O58" s="12"/>
    </row>
    <row r="59" spans="1:15" ht="19" x14ac:dyDescent="0.25">
      <c r="A59" s="10">
        <v>45908</v>
      </c>
      <c r="B59" s="6"/>
      <c r="C59" s="6">
        <v>25052</v>
      </c>
      <c r="D59" s="6"/>
      <c r="E59" s="6" t="s">
        <v>19</v>
      </c>
      <c r="F59" s="6"/>
      <c r="G59" s="6" t="s">
        <v>20</v>
      </c>
      <c r="H59" s="6"/>
      <c r="I59" s="6">
        <v>0</v>
      </c>
      <c r="J59" s="9">
        <v>0</v>
      </c>
      <c r="K59" s="9">
        <v>175</v>
      </c>
      <c r="L59" s="9"/>
      <c r="M59" s="9">
        <v>175</v>
      </c>
      <c r="N59" s="17">
        <v>200</v>
      </c>
      <c r="O59" s="12"/>
    </row>
    <row r="60" spans="1:15" ht="19" x14ac:dyDescent="0.25">
      <c r="A60" s="10">
        <v>45908</v>
      </c>
      <c r="B60" s="6"/>
      <c r="C60" s="6">
        <v>25053</v>
      </c>
      <c r="D60" s="6"/>
      <c r="E60" s="6" t="s">
        <v>52</v>
      </c>
      <c r="F60" s="6"/>
      <c r="G60" s="6" t="s">
        <v>51</v>
      </c>
      <c r="H60" s="6"/>
      <c r="I60" s="6">
        <v>21</v>
      </c>
      <c r="J60" s="9">
        <v>1.89</v>
      </c>
      <c r="K60" s="9">
        <v>8.99</v>
      </c>
      <c r="L60" s="9"/>
      <c r="M60" s="9">
        <v>10.88</v>
      </c>
      <c r="N60" s="17">
        <v>410</v>
      </c>
      <c r="O60" s="12"/>
    </row>
    <row r="61" spans="1:15" ht="19" x14ac:dyDescent="0.25">
      <c r="A61" s="10">
        <v>45920</v>
      </c>
      <c r="B61" s="6"/>
      <c r="C61" s="6">
        <v>25054</v>
      </c>
      <c r="D61" s="6"/>
      <c r="E61" s="6" t="s">
        <v>88</v>
      </c>
      <c r="F61" s="6"/>
      <c r="G61" s="6" t="s">
        <v>90</v>
      </c>
      <c r="H61" s="6"/>
      <c r="I61" s="6">
        <v>0</v>
      </c>
      <c r="J61" s="9">
        <v>0</v>
      </c>
      <c r="K61" s="9">
        <v>25</v>
      </c>
      <c r="L61" s="9"/>
      <c r="M61" s="9">
        <v>25</v>
      </c>
      <c r="N61" s="17">
        <v>408</v>
      </c>
      <c r="O61" s="12"/>
    </row>
    <row r="62" spans="1:15" ht="19" x14ac:dyDescent="0.25">
      <c r="A62" s="10">
        <v>45920</v>
      </c>
      <c r="B62" s="6"/>
      <c r="C62" s="6">
        <v>25055</v>
      </c>
      <c r="D62" s="6"/>
      <c r="E62" s="6" t="s">
        <v>89</v>
      </c>
      <c r="F62" s="6"/>
      <c r="G62" s="6" t="s">
        <v>91</v>
      </c>
      <c r="H62" s="6"/>
      <c r="I62" s="6">
        <v>0</v>
      </c>
      <c r="J62" s="9">
        <v>0</v>
      </c>
      <c r="K62" s="9">
        <v>43.65</v>
      </c>
      <c r="L62" s="9"/>
      <c r="M62" s="9">
        <v>43.65</v>
      </c>
      <c r="N62" s="17">
        <v>408</v>
      </c>
      <c r="O62" s="12"/>
    </row>
    <row r="63" spans="1:15" ht="19" x14ac:dyDescent="0.25">
      <c r="A63" s="10">
        <v>45920</v>
      </c>
      <c r="B63" s="6"/>
      <c r="C63" s="6">
        <v>25056</v>
      </c>
      <c r="D63" s="6"/>
      <c r="E63" s="6" t="s">
        <v>93</v>
      </c>
      <c r="F63" s="6"/>
      <c r="G63" s="6" t="s">
        <v>92</v>
      </c>
      <c r="H63" s="6"/>
      <c r="I63" s="6">
        <v>0</v>
      </c>
      <c r="J63" s="9">
        <v>0</v>
      </c>
      <c r="K63" s="9">
        <v>300</v>
      </c>
      <c r="L63" s="9"/>
      <c r="M63" s="9">
        <v>300</v>
      </c>
      <c r="N63" s="17">
        <v>408</v>
      </c>
      <c r="O63" s="12"/>
    </row>
    <row r="64" spans="1:15" ht="19" x14ac:dyDescent="0.25">
      <c r="A64" s="10">
        <v>45920</v>
      </c>
      <c r="B64" s="6"/>
      <c r="C64" s="6">
        <v>25057</v>
      </c>
      <c r="D64" s="6"/>
      <c r="E64" s="6" t="s">
        <v>94</v>
      </c>
      <c r="F64" s="6"/>
      <c r="G64" s="6" t="s">
        <v>95</v>
      </c>
      <c r="H64" s="6"/>
      <c r="I64" s="6">
        <v>0</v>
      </c>
      <c r="J64" s="9">
        <v>0</v>
      </c>
      <c r="K64" s="9">
        <v>4.5</v>
      </c>
      <c r="L64" s="9"/>
      <c r="M64" s="9">
        <v>4.5</v>
      </c>
      <c r="N64" s="17">
        <v>200</v>
      </c>
      <c r="O64" s="12"/>
    </row>
    <row r="65" spans="1:15" ht="19" x14ac:dyDescent="0.25">
      <c r="A65" s="10">
        <v>45922</v>
      </c>
      <c r="B65" s="6"/>
      <c r="C65" s="6">
        <v>25058</v>
      </c>
      <c r="D65" s="6"/>
      <c r="E65" s="6" t="s">
        <v>94</v>
      </c>
      <c r="F65" s="6"/>
      <c r="G65" s="6" t="s">
        <v>96</v>
      </c>
      <c r="H65" s="6"/>
      <c r="I65" s="6">
        <v>0</v>
      </c>
      <c r="J65" s="9">
        <v>0</v>
      </c>
      <c r="K65" s="9">
        <v>4.5</v>
      </c>
      <c r="L65" s="9">
        <v>4.5</v>
      </c>
      <c r="M65" s="9"/>
      <c r="N65" s="17">
        <v>200</v>
      </c>
      <c r="O65" s="12"/>
    </row>
    <row r="66" spans="1:15" ht="19" x14ac:dyDescent="0.25">
      <c r="A66" s="10">
        <v>45929</v>
      </c>
      <c r="B66" s="6"/>
      <c r="C66" s="6">
        <v>25059</v>
      </c>
      <c r="D66" s="6"/>
      <c r="E66" s="6" t="s">
        <v>10</v>
      </c>
      <c r="F66" s="6"/>
      <c r="G66" s="6" t="s">
        <v>11</v>
      </c>
      <c r="H66" s="6"/>
      <c r="I66" s="6">
        <v>0</v>
      </c>
      <c r="J66" s="9">
        <v>0</v>
      </c>
      <c r="K66" s="9">
        <v>83.4</v>
      </c>
      <c r="L66" s="9">
        <v>63.13</v>
      </c>
      <c r="M66" s="9"/>
      <c r="N66" s="17">
        <v>301</v>
      </c>
      <c r="O66" s="12"/>
    </row>
    <row r="67" spans="1:15" ht="19" x14ac:dyDescent="0.25">
      <c r="A67" s="10">
        <v>45929</v>
      </c>
      <c r="B67" s="6"/>
      <c r="C67" s="6">
        <v>25060</v>
      </c>
      <c r="D67" s="6"/>
      <c r="E67" s="6" t="s">
        <v>10</v>
      </c>
      <c r="F67" s="6"/>
      <c r="G67" s="6" t="s">
        <v>97</v>
      </c>
      <c r="H67" s="6"/>
      <c r="I67" s="6">
        <v>9</v>
      </c>
      <c r="J67" s="9">
        <v>6.75</v>
      </c>
      <c r="K67" s="9">
        <v>68.25</v>
      </c>
      <c r="L67" s="9">
        <v>75</v>
      </c>
      <c r="M67" s="9"/>
      <c r="N67" s="17">
        <v>310</v>
      </c>
      <c r="O67" s="12"/>
    </row>
    <row r="68" spans="1:15" ht="19" x14ac:dyDescent="0.25">
      <c r="A68" s="10">
        <v>45929</v>
      </c>
      <c r="B68" s="6"/>
      <c r="C68" s="6">
        <v>25061</v>
      </c>
      <c r="D68" s="6"/>
      <c r="E68" s="6" t="s">
        <v>77</v>
      </c>
      <c r="F68" s="6"/>
      <c r="G68" s="6" t="s">
        <v>95</v>
      </c>
      <c r="H68" s="6"/>
      <c r="I68" s="6">
        <v>21</v>
      </c>
      <c r="J68" s="9">
        <v>0.95</v>
      </c>
      <c r="K68" s="9">
        <v>3.55</v>
      </c>
      <c r="L68" s="9"/>
      <c r="M68" s="9">
        <v>4.5</v>
      </c>
      <c r="N68" s="17">
        <v>407</v>
      </c>
      <c r="O68" s="12"/>
    </row>
    <row r="69" spans="1:15" ht="19" x14ac:dyDescent="0.25">
      <c r="A69" s="10">
        <v>45929</v>
      </c>
      <c r="B69" s="6"/>
      <c r="C69" s="6">
        <v>25062</v>
      </c>
      <c r="D69" s="6"/>
      <c r="E69" s="6" t="s">
        <v>80</v>
      </c>
      <c r="F69" s="6"/>
      <c r="G69" s="6" t="s">
        <v>98</v>
      </c>
      <c r="H69" s="6"/>
      <c r="I69" s="6">
        <v>21</v>
      </c>
      <c r="J69" s="9">
        <v>7.47</v>
      </c>
      <c r="K69" s="9">
        <v>35.57</v>
      </c>
      <c r="L69" s="9"/>
      <c r="M69" s="9">
        <v>43.04</v>
      </c>
      <c r="N69" s="17">
        <v>406</v>
      </c>
      <c r="O69" s="12"/>
    </row>
    <row r="70" spans="1:15" ht="19" x14ac:dyDescent="0.25">
      <c r="A70" s="10">
        <v>45929</v>
      </c>
      <c r="B70" s="6"/>
      <c r="C70" s="6">
        <v>25063</v>
      </c>
      <c r="D70" s="6"/>
      <c r="E70" s="6" t="s">
        <v>99</v>
      </c>
      <c r="F70" s="6"/>
      <c r="G70" s="6" t="s">
        <v>100</v>
      </c>
      <c r="H70" s="6"/>
      <c r="I70" s="6">
        <v>21</v>
      </c>
      <c r="J70" s="9">
        <v>17.11</v>
      </c>
      <c r="K70" s="9">
        <v>81.489999999999995</v>
      </c>
      <c r="L70" s="9"/>
      <c r="M70" s="9">
        <v>98.6</v>
      </c>
      <c r="N70" s="17">
        <v>408</v>
      </c>
      <c r="O70" s="12"/>
    </row>
    <row r="71" spans="1:15" ht="19" x14ac:dyDescent="0.25">
      <c r="A71" s="10">
        <v>45929</v>
      </c>
      <c r="B71" s="6"/>
      <c r="C71" s="6">
        <v>25064</v>
      </c>
      <c r="D71" s="6"/>
      <c r="E71" s="6" t="s">
        <v>101</v>
      </c>
      <c r="F71" s="6"/>
      <c r="G71" s="6" t="s">
        <v>102</v>
      </c>
      <c r="H71" s="6"/>
      <c r="I71" s="6">
        <v>0</v>
      </c>
      <c r="J71" s="9">
        <v>0</v>
      </c>
      <c r="K71" s="9">
        <v>40</v>
      </c>
      <c r="L71" s="9"/>
      <c r="M71" s="9">
        <v>40</v>
      </c>
      <c r="N71" s="17">
        <v>408</v>
      </c>
      <c r="O71" s="12"/>
    </row>
    <row r="72" spans="1:15" ht="19" x14ac:dyDescent="0.25">
      <c r="A72" s="10">
        <v>45930</v>
      </c>
      <c r="B72" s="6"/>
      <c r="C72" s="6">
        <v>25065</v>
      </c>
      <c r="D72" s="6"/>
      <c r="E72" s="6" t="s">
        <v>103</v>
      </c>
      <c r="F72" s="6"/>
      <c r="G72" s="6" t="s">
        <v>104</v>
      </c>
      <c r="H72" s="6"/>
      <c r="I72" s="6">
        <v>9</v>
      </c>
      <c r="J72" s="9">
        <v>8.3699999999999992</v>
      </c>
      <c r="K72" s="9">
        <v>105.5</v>
      </c>
      <c r="L72" s="9"/>
      <c r="M72" s="9">
        <v>113.87</v>
      </c>
      <c r="N72" s="17">
        <v>406</v>
      </c>
      <c r="O72" s="12"/>
    </row>
    <row r="73" spans="1:15" ht="19" x14ac:dyDescent="0.25">
      <c r="A73" s="10">
        <v>45931</v>
      </c>
      <c r="B73" s="6"/>
      <c r="C73" s="6">
        <v>25066</v>
      </c>
      <c r="D73" s="6"/>
      <c r="E73" s="6" t="s">
        <v>103</v>
      </c>
      <c r="F73" s="6"/>
      <c r="G73" s="6" t="s">
        <v>20</v>
      </c>
      <c r="H73" s="6"/>
      <c r="I73" s="6">
        <v>0</v>
      </c>
      <c r="J73" s="9">
        <v>0</v>
      </c>
      <c r="K73" s="9">
        <v>175</v>
      </c>
      <c r="L73" s="9"/>
      <c r="M73" s="9">
        <v>175</v>
      </c>
      <c r="N73" s="17">
        <v>403</v>
      </c>
      <c r="O73" s="12"/>
    </row>
    <row r="74" spans="1:15" ht="19" x14ac:dyDescent="0.25">
      <c r="A74" s="10">
        <v>45931</v>
      </c>
      <c r="B74" s="6"/>
      <c r="C74" s="6">
        <v>25067</v>
      </c>
      <c r="D74" s="6"/>
      <c r="E74" s="6" t="s">
        <v>105</v>
      </c>
      <c r="F74" s="6"/>
      <c r="G74" s="6" t="s">
        <v>106</v>
      </c>
      <c r="H74" s="6"/>
      <c r="I74" s="6">
        <v>0</v>
      </c>
      <c r="J74" s="9">
        <v>0</v>
      </c>
      <c r="K74" s="9">
        <v>17.8</v>
      </c>
      <c r="L74" s="9"/>
      <c r="M74" s="9">
        <v>17.8</v>
      </c>
      <c r="N74" s="17">
        <v>401</v>
      </c>
      <c r="O74" s="12"/>
    </row>
    <row r="75" spans="1:15" ht="19" x14ac:dyDescent="0.25">
      <c r="A75" s="10">
        <v>45938</v>
      </c>
      <c r="B75" s="6"/>
      <c r="C75" s="6">
        <v>25068</v>
      </c>
      <c r="D75" s="6"/>
      <c r="E75" s="6" t="s">
        <v>52</v>
      </c>
      <c r="F75" s="6"/>
      <c r="G75" s="6" t="s">
        <v>51</v>
      </c>
      <c r="H75" s="6"/>
      <c r="I75" s="6">
        <v>21</v>
      </c>
      <c r="J75" s="9">
        <v>1.88</v>
      </c>
      <c r="K75" s="9">
        <v>9</v>
      </c>
      <c r="L75" s="9"/>
      <c r="M75" s="9">
        <v>10.88</v>
      </c>
      <c r="N75" s="17">
        <v>410</v>
      </c>
      <c r="O75" s="12"/>
    </row>
    <row r="76" spans="1:15" ht="19" x14ac:dyDescent="0.25">
      <c r="A76" s="10">
        <v>45946</v>
      </c>
      <c r="B76" s="6"/>
      <c r="C76" s="6">
        <v>25069</v>
      </c>
      <c r="D76" s="6"/>
      <c r="E76" s="6" t="s">
        <v>10</v>
      </c>
      <c r="F76" s="6"/>
      <c r="G76" s="6" t="s">
        <v>11</v>
      </c>
      <c r="H76" s="6"/>
      <c r="I76" s="6">
        <v>0</v>
      </c>
      <c r="J76" s="9">
        <v>0</v>
      </c>
      <c r="K76" s="9">
        <v>6</v>
      </c>
      <c r="L76" s="9">
        <v>6</v>
      </c>
      <c r="M76" s="9"/>
      <c r="N76" s="17">
        <v>301</v>
      </c>
      <c r="O76" s="12"/>
    </row>
    <row r="77" spans="1:15" ht="19" x14ac:dyDescent="0.25">
      <c r="A77" s="10">
        <v>45947</v>
      </c>
      <c r="B77" s="6"/>
      <c r="C77" s="6">
        <v>25070</v>
      </c>
      <c r="D77" s="6"/>
      <c r="E77" s="6" t="s">
        <v>10</v>
      </c>
      <c r="F77" s="6"/>
      <c r="G77" s="6" t="s">
        <v>11</v>
      </c>
      <c r="H77" s="6"/>
      <c r="I77" s="6">
        <v>0</v>
      </c>
      <c r="J77" s="9">
        <v>0</v>
      </c>
      <c r="K77" s="9">
        <v>18</v>
      </c>
      <c r="L77" s="9">
        <v>18</v>
      </c>
      <c r="M77" s="9"/>
      <c r="N77" s="17">
        <v>301</v>
      </c>
      <c r="O77" s="12"/>
    </row>
    <row r="78" spans="1:15" ht="19" x14ac:dyDescent="0.25">
      <c r="A78" s="19">
        <v>45950</v>
      </c>
      <c r="C78" s="6">
        <v>25071</v>
      </c>
      <c r="E78" s="6" t="s">
        <v>107</v>
      </c>
      <c r="G78" s="6" t="s">
        <v>108</v>
      </c>
      <c r="I78" s="6">
        <v>21</v>
      </c>
      <c r="J78" s="2">
        <v>15.12</v>
      </c>
      <c r="K78" s="2">
        <v>72</v>
      </c>
      <c r="M78" s="2">
        <v>87.12</v>
      </c>
      <c r="N78" s="14">
        <v>406</v>
      </c>
      <c r="O78" s="12"/>
    </row>
    <row r="79" spans="1:15" ht="19" x14ac:dyDescent="0.25">
      <c r="A79" s="19">
        <v>45955</v>
      </c>
      <c r="C79" s="6">
        <v>25072</v>
      </c>
      <c r="E79" s="6" t="s">
        <v>10</v>
      </c>
      <c r="G79" s="6" t="s">
        <v>11</v>
      </c>
      <c r="I79" s="6">
        <v>0</v>
      </c>
      <c r="J79" s="2">
        <v>0</v>
      </c>
      <c r="K79" s="2">
        <v>14</v>
      </c>
      <c r="L79" s="2">
        <v>14</v>
      </c>
      <c r="N79" s="14">
        <v>301</v>
      </c>
      <c r="O79" s="12"/>
    </row>
    <row r="80" spans="1:15" ht="19" x14ac:dyDescent="0.25">
      <c r="A80" s="19">
        <v>45956</v>
      </c>
      <c r="C80" s="6">
        <v>25073</v>
      </c>
      <c r="E80" s="6" t="s">
        <v>10</v>
      </c>
      <c r="G80" s="6" t="s">
        <v>11</v>
      </c>
      <c r="I80" s="6">
        <v>0</v>
      </c>
      <c r="J80" s="2">
        <v>0</v>
      </c>
      <c r="K80" s="2">
        <v>18</v>
      </c>
      <c r="L80" s="2">
        <v>18</v>
      </c>
      <c r="N80" s="14">
        <v>301</v>
      </c>
      <c r="O80" s="12"/>
    </row>
    <row r="81" spans="1:15" ht="19" x14ac:dyDescent="0.25">
      <c r="A81" s="19">
        <v>45958</v>
      </c>
      <c r="C81" s="6">
        <v>25074</v>
      </c>
      <c r="E81" s="6" t="s">
        <v>10</v>
      </c>
      <c r="G81" s="6" t="s">
        <v>109</v>
      </c>
      <c r="I81" s="6">
        <v>0</v>
      </c>
      <c r="J81" s="2">
        <v>0</v>
      </c>
      <c r="K81" s="2">
        <v>45</v>
      </c>
      <c r="L81" s="2">
        <v>45</v>
      </c>
      <c r="N81" s="14">
        <v>301</v>
      </c>
      <c r="O81" s="12"/>
    </row>
    <row r="82" spans="1:15" ht="19" x14ac:dyDescent="0.25">
      <c r="A82" s="19">
        <v>45960</v>
      </c>
      <c r="C82" s="6">
        <v>25075</v>
      </c>
      <c r="E82" s="6" t="s">
        <v>10</v>
      </c>
      <c r="G82" s="6" t="s">
        <v>11</v>
      </c>
      <c r="I82" s="6">
        <v>0</v>
      </c>
      <c r="J82" s="2">
        <v>0</v>
      </c>
      <c r="K82" s="2">
        <v>6</v>
      </c>
      <c r="L82" s="2">
        <v>6</v>
      </c>
      <c r="N82" s="14">
        <v>301</v>
      </c>
      <c r="O82" s="12"/>
    </row>
    <row r="83" spans="1:15" ht="19" x14ac:dyDescent="0.25">
      <c r="A83" s="19">
        <v>45961</v>
      </c>
      <c r="C83" s="6">
        <v>25076</v>
      </c>
      <c r="E83" s="6" t="s">
        <v>10</v>
      </c>
      <c r="G83" s="6" t="s">
        <v>11</v>
      </c>
      <c r="I83" s="6">
        <v>0</v>
      </c>
      <c r="J83" s="2">
        <v>0</v>
      </c>
      <c r="K83" s="2">
        <v>6</v>
      </c>
      <c r="L83" s="2">
        <v>6</v>
      </c>
      <c r="N83" s="14">
        <v>301</v>
      </c>
      <c r="O83" s="12"/>
    </row>
    <row r="84" spans="1:15" x14ac:dyDescent="0.2">
      <c r="A84" s="19">
        <v>45962</v>
      </c>
      <c r="C84" s="6">
        <v>25077</v>
      </c>
      <c r="E84" s="6" t="s">
        <v>10</v>
      </c>
      <c r="G84" s="6" t="s">
        <v>11</v>
      </c>
      <c r="I84" s="6">
        <v>0</v>
      </c>
      <c r="J84" s="2">
        <v>0</v>
      </c>
      <c r="K84" s="2">
        <v>6</v>
      </c>
      <c r="L84" s="2">
        <v>6</v>
      </c>
      <c r="N84" s="14">
        <v>301</v>
      </c>
    </row>
    <row r="85" spans="1:15" x14ac:dyDescent="0.2">
      <c r="A85" s="19">
        <v>45962</v>
      </c>
      <c r="C85" s="6">
        <v>25078</v>
      </c>
      <c r="E85" s="6" t="s">
        <v>105</v>
      </c>
      <c r="G85" s="6" t="s">
        <v>110</v>
      </c>
      <c r="I85" s="6">
        <v>0</v>
      </c>
      <c r="J85" s="2">
        <v>0</v>
      </c>
      <c r="K85" s="2">
        <v>21.55</v>
      </c>
      <c r="M85" s="2">
        <v>21.55</v>
      </c>
      <c r="N85" s="14">
        <v>401</v>
      </c>
    </row>
    <row r="86" spans="1:15" x14ac:dyDescent="0.2">
      <c r="A86" s="19">
        <v>45967</v>
      </c>
      <c r="C86" s="6">
        <v>25079</v>
      </c>
      <c r="E86" s="6" t="s">
        <v>10</v>
      </c>
      <c r="G86" s="6" t="s">
        <v>11</v>
      </c>
      <c r="I86" s="6">
        <v>0</v>
      </c>
      <c r="J86" s="2">
        <v>0</v>
      </c>
      <c r="K86" s="2">
        <v>3</v>
      </c>
      <c r="L86" s="2">
        <v>3</v>
      </c>
      <c r="N86" s="14">
        <v>301</v>
      </c>
    </row>
    <row r="87" spans="1:15" x14ac:dyDescent="0.2">
      <c r="A87" s="19">
        <v>45968</v>
      </c>
      <c r="C87" s="6">
        <v>25080</v>
      </c>
      <c r="E87" s="6" t="s">
        <v>111</v>
      </c>
      <c r="G87" s="6" t="s">
        <v>112</v>
      </c>
      <c r="I87" s="6">
        <v>0</v>
      </c>
      <c r="J87" s="2">
        <v>0</v>
      </c>
      <c r="K87" s="2">
        <v>5321</v>
      </c>
      <c r="L87" s="2">
        <v>5321</v>
      </c>
      <c r="N87" s="14">
        <v>330</v>
      </c>
    </row>
    <row r="88" spans="1:15" x14ac:dyDescent="0.2">
      <c r="A88" s="19">
        <v>45969</v>
      </c>
      <c r="C88" s="6">
        <v>25081</v>
      </c>
      <c r="E88" s="6" t="s">
        <v>10</v>
      </c>
      <c r="G88" s="6" t="s">
        <v>11</v>
      </c>
      <c r="I88" s="6">
        <v>0</v>
      </c>
      <c r="J88" s="2">
        <v>0</v>
      </c>
      <c r="K88" s="2">
        <v>9</v>
      </c>
      <c r="L88" s="2">
        <v>9</v>
      </c>
      <c r="N88" s="14">
        <v>301</v>
      </c>
    </row>
    <row r="89" spans="1:15" x14ac:dyDescent="0.2">
      <c r="A89" s="19">
        <v>45971</v>
      </c>
      <c r="C89" s="6">
        <v>25082</v>
      </c>
      <c r="E89" s="6" t="s">
        <v>52</v>
      </c>
      <c r="G89" s="6" t="s">
        <v>51</v>
      </c>
      <c r="I89" s="6">
        <v>21</v>
      </c>
      <c r="J89" s="2">
        <v>1.88</v>
      </c>
      <c r="K89" s="2">
        <v>9</v>
      </c>
      <c r="M89" s="2">
        <v>10.88</v>
      </c>
      <c r="N89" s="14">
        <v>410</v>
      </c>
    </row>
    <row r="90" spans="1:15" x14ac:dyDescent="0.2">
      <c r="A90" s="19">
        <v>45974</v>
      </c>
      <c r="C90" s="6">
        <v>25083</v>
      </c>
      <c r="E90" s="6" t="s">
        <v>10</v>
      </c>
      <c r="G90" s="6" t="s">
        <v>11</v>
      </c>
      <c r="I90" s="6">
        <v>0</v>
      </c>
      <c r="J90" s="2">
        <v>0</v>
      </c>
      <c r="K90" s="2">
        <v>6</v>
      </c>
      <c r="L90" s="2">
        <v>6</v>
      </c>
      <c r="N90" s="14">
        <v>301</v>
      </c>
    </row>
    <row r="91" spans="1:15" x14ac:dyDescent="0.2">
      <c r="A91" s="19">
        <v>45975</v>
      </c>
      <c r="C91" s="6">
        <v>25084</v>
      </c>
      <c r="E91" s="6" t="s">
        <v>103</v>
      </c>
      <c r="G91" s="6" t="s">
        <v>114</v>
      </c>
      <c r="I91" s="6">
        <v>0</v>
      </c>
      <c r="J91" s="2">
        <v>0</v>
      </c>
      <c r="K91" s="2">
        <v>175</v>
      </c>
      <c r="M91" s="2">
        <v>175</v>
      </c>
      <c r="N91" s="14">
        <v>403</v>
      </c>
    </row>
    <row r="92" spans="1:15" x14ac:dyDescent="0.2">
      <c r="A92" s="19">
        <v>45976</v>
      </c>
      <c r="C92" s="6">
        <v>25085</v>
      </c>
      <c r="E92" s="6" t="s">
        <v>19</v>
      </c>
      <c r="G92" s="6" t="s">
        <v>113</v>
      </c>
      <c r="I92" s="6">
        <v>0</v>
      </c>
      <c r="J92" s="2">
        <v>0</v>
      </c>
      <c r="K92" s="2">
        <v>525</v>
      </c>
      <c r="L92" s="2">
        <v>525</v>
      </c>
      <c r="N92" s="14">
        <v>200</v>
      </c>
    </row>
    <row r="93" spans="1:15" x14ac:dyDescent="0.2">
      <c r="A93" s="19">
        <v>45977</v>
      </c>
      <c r="C93" s="6">
        <v>25086</v>
      </c>
      <c r="E93" s="6" t="s">
        <v>10</v>
      </c>
      <c r="G93" s="6" t="s">
        <v>11</v>
      </c>
      <c r="I93" s="6">
        <v>0</v>
      </c>
      <c r="J93" s="2">
        <v>0</v>
      </c>
      <c r="K93" s="2">
        <v>15</v>
      </c>
      <c r="L93" s="2">
        <v>15</v>
      </c>
      <c r="N93" s="14">
        <v>301</v>
      </c>
    </row>
    <row r="94" spans="1:15" x14ac:dyDescent="0.2">
      <c r="A94" s="19">
        <v>45982</v>
      </c>
      <c r="C94" s="6">
        <v>25087</v>
      </c>
      <c r="E94" s="6" t="s">
        <v>10</v>
      </c>
      <c r="G94" s="6" t="s">
        <v>115</v>
      </c>
      <c r="I94" s="6">
        <v>0</v>
      </c>
      <c r="J94" s="2">
        <v>0</v>
      </c>
      <c r="K94" s="2">
        <v>90</v>
      </c>
      <c r="L94" s="2">
        <v>90</v>
      </c>
      <c r="N94" s="14">
        <v>301</v>
      </c>
    </row>
    <row r="95" spans="1:15" x14ac:dyDescent="0.2">
      <c r="A95" s="19">
        <v>45984</v>
      </c>
      <c r="C95" s="6">
        <v>25088</v>
      </c>
      <c r="E95" s="6" t="s">
        <v>10</v>
      </c>
      <c r="G95" s="6" t="s">
        <v>11</v>
      </c>
      <c r="I95" s="6">
        <v>0</v>
      </c>
      <c r="J95" s="2">
        <v>0</v>
      </c>
      <c r="K95" s="2">
        <v>9</v>
      </c>
      <c r="L95" s="2">
        <v>9</v>
      </c>
      <c r="N95" s="14">
        <v>301</v>
      </c>
    </row>
    <row r="96" spans="1:15" x14ac:dyDescent="0.2">
      <c r="A96" s="19">
        <v>45990</v>
      </c>
      <c r="C96" s="6">
        <v>25089</v>
      </c>
      <c r="E96" s="6" t="s">
        <v>10</v>
      </c>
      <c r="G96" s="6" t="s">
        <v>116</v>
      </c>
      <c r="I96" s="6">
        <v>9</v>
      </c>
      <c r="J96" s="2">
        <v>1.68</v>
      </c>
      <c r="K96" s="2">
        <v>18.739999999999998</v>
      </c>
      <c r="M96" s="2">
        <v>20.420000000000002</v>
      </c>
      <c r="N96" s="14">
        <v>406</v>
      </c>
    </row>
    <row r="97" spans="1:14" x14ac:dyDescent="0.2">
      <c r="A97" s="19">
        <v>45990</v>
      </c>
      <c r="C97" s="6">
        <v>25089</v>
      </c>
      <c r="E97" s="6" t="s">
        <v>10</v>
      </c>
      <c r="G97" s="6" t="s">
        <v>116</v>
      </c>
      <c r="I97" s="6">
        <v>21</v>
      </c>
      <c r="J97" s="2">
        <v>19.61</v>
      </c>
      <c r="K97" s="2">
        <v>93.39</v>
      </c>
      <c r="M97" s="2">
        <v>113</v>
      </c>
      <c r="N97" s="14">
        <v>406</v>
      </c>
    </row>
    <row r="98" spans="1:14" x14ac:dyDescent="0.2">
      <c r="A98" s="19">
        <v>45992</v>
      </c>
      <c r="C98" s="6">
        <v>25090</v>
      </c>
      <c r="E98" s="6" t="s">
        <v>10</v>
      </c>
      <c r="G98" s="6" t="s">
        <v>11</v>
      </c>
      <c r="I98" s="6">
        <v>0</v>
      </c>
      <c r="J98" s="2">
        <v>0</v>
      </c>
      <c r="K98" s="2">
        <v>232.3</v>
      </c>
      <c r="L98" s="2">
        <v>232.3</v>
      </c>
      <c r="N98" s="14">
        <v>301</v>
      </c>
    </row>
    <row r="99" spans="1:14" x14ac:dyDescent="0.2">
      <c r="A99" s="19">
        <v>45992</v>
      </c>
      <c r="C99" s="6">
        <v>25091</v>
      </c>
      <c r="E99" s="6" t="s">
        <v>103</v>
      </c>
      <c r="G99" s="6" t="s">
        <v>117</v>
      </c>
      <c r="I99" s="6">
        <v>0</v>
      </c>
      <c r="J99" s="2">
        <v>0</v>
      </c>
      <c r="K99" s="2">
        <v>175</v>
      </c>
      <c r="M99" s="2">
        <v>175</v>
      </c>
      <c r="N99" s="14">
        <v>403</v>
      </c>
    </row>
    <row r="100" spans="1:14" x14ac:dyDescent="0.2">
      <c r="A100" s="19">
        <v>45992</v>
      </c>
      <c r="C100" s="6">
        <v>25092</v>
      </c>
      <c r="E100" s="6" t="s">
        <v>105</v>
      </c>
      <c r="G100" s="6" t="s">
        <v>118</v>
      </c>
      <c r="I100" s="6">
        <v>0</v>
      </c>
      <c r="J100" s="2">
        <v>0</v>
      </c>
      <c r="K100" s="2">
        <v>21.78</v>
      </c>
      <c r="M100" s="2">
        <v>21.78</v>
      </c>
      <c r="N100" s="14">
        <v>401</v>
      </c>
    </row>
    <row r="101" spans="1:14" x14ac:dyDescent="0.2">
      <c r="A101" s="19">
        <v>45999</v>
      </c>
      <c r="C101" s="6">
        <v>25093</v>
      </c>
      <c r="E101" s="6" t="s">
        <v>52</v>
      </c>
      <c r="G101" s="6" t="s">
        <v>51</v>
      </c>
      <c r="I101" s="6">
        <v>21</v>
      </c>
      <c r="J101" s="2">
        <v>1.88</v>
      </c>
      <c r="K101" s="2">
        <v>9</v>
      </c>
      <c r="M101" s="2">
        <v>10.88</v>
      </c>
      <c r="N101" s="14">
        <v>410</v>
      </c>
    </row>
    <row r="102" spans="1:14" x14ac:dyDescent="0.2">
      <c r="A102" s="19">
        <v>46000</v>
      </c>
      <c r="C102" s="6">
        <v>25094</v>
      </c>
      <c r="E102" s="6" t="s">
        <v>119</v>
      </c>
      <c r="G102" s="6" t="s">
        <v>120</v>
      </c>
      <c r="I102" s="6">
        <v>0</v>
      </c>
      <c r="J102" s="2">
        <v>0</v>
      </c>
      <c r="K102" s="2">
        <v>35</v>
      </c>
      <c r="M102" s="2">
        <v>35</v>
      </c>
      <c r="N102" s="14">
        <v>406</v>
      </c>
    </row>
    <row r="103" spans="1:14" x14ac:dyDescent="0.2">
      <c r="A103" s="19">
        <v>46003</v>
      </c>
      <c r="C103" s="6">
        <v>25095</v>
      </c>
      <c r="E103" s="6" t="s">
        <v>10</v>
      </c>
      <c r="G103" s="6" t="s">
        <v>11</v>
      </c>
      <c r="I103" s="6">
        <v>0</v>
      </c>
      <c r="J103" s="2">
        <v>0</v>
      </c>
      <c r="K103" s="2">
        <v>3</v>
      </c>
      <c r="L103" s="2">
        <v>3</v>
      </c>
      <c r="N103" s="14">
        <v>301</v>
      </c>
    </row>
    <row r="104" spans="1:14" x14ac:dyDescent="0.2">
      <c r="A104" s="19">
        <v>46004</v>
      </c>
      <c r="C104" s="6">
        <v>25096</v>
      </c>
      <c r="E104" s="6" t="s">
        <v>10</v>
      </c>
      <c r="G104" s="6" t="s">
        <v>11</v>
      </c>
      <c r="I104" s="6">
        <v>0</v>
      </c>
      <c r="J104" s="2">
        <v>0</v>
      </c>
      <c r="K104" s="2">
        <v>6</v>
      </c>
      <c r="L104" s="2">
        <v>6</v>
      </c>
      <c r="N104" s="14">
        <v>301</v>
      </c>
    </row>
    <row r="105" spans="1:14" x14ac:dyDescent="0.2">
      <c r="A105" s="19">
        <v>46008</v>
      </c>
      <c r="C105" s="6">
        <v>25097</v>
      </c>
      <c r="E105" s="6" t="s">
        <v>10</v>
      </c>
      <c r="G105" s="6" t="s">
        <v>121</v>
      </c>
      <c r="I105" s="6">
        <v>0</v>
      </c>
      <c r="J105" s="2">
        <v>0</v>
      </c>
      <c r="K105" s="2">
        <v>225</v>
      </c>
      <c r="L105" s="2">
        <v>225</v>
      </c>
      <c r="N105" s="14">
        <v>301</v>
      </c>
    </row>
    <row r="106" spans="1:14" x14ac:dyDescent="0.2">
      <c r="A106" s="19">
        <v>46008</v>
      </c>
      <c r="C106" s="6">
        <v>25098</v>
      </c>
      <c r="E106" s="6" t="s">
        <v>122</v>
      </c>
      <c r="G106" s="6" t="s">
        <v>123</v>
      </c>
      <c r="I106" s="6">
        <v>21</v>
      </c>
      <c r="J106" s="2">
        <v>32.1</v>
      </c>
      <c r="K106" s="2">
        <v>152.9</v>
      </c>
      <c r="M106" s="2">
        <v>185</v>
      </c>
      <c r="N106" s="14">
        <v>409</v>
      </c>
    </row>
    <row r="107" spans="1:14" x14ac:dyDescent="0.2">
      <c r="A107" s="19">
        <v>46008</v>
      </c>
      <c r="C107" s="6">
        <v>25099</v>
      </c>
      <c r="E107" s="6" t="s">
        <v>122</v>
      </c>
      <c r="G107" s="6" t="s">
        <v>127</v>
      </c>
      <c r="I107" s="6">
        <v>21</v>
      </c>
      <c r="J107" s="2">
        <v>1.1399999999999999</v>
      </c>
      <c r="K107" s="2">
        <v>5.13</v>
      </c>
      <c r="M107" s="2">
        <v>6.27</v>
      </c>
      <c r="N107" s="14">
        <v>409</v>
      </c>
    </row>
    <row r="108" spans="1:14" x14ac:dyDescent="0.2">
      <c r="A108" s="19">
        <v>46008</v>
      </c>
      <c r="C108" s="6">
        <v>25100</v>
      </c>
      <c r="E108" s="6" t="s">
        <v>124</v>
      </c>
      <c r="G108" s="6" t="s">
        <v>125</v>
      </c>
      <c r="I108" s="6">
        <v>21</v>
      </c>
      <c r="J108" s="2">
        <v>16.8</v>
      </c>
      <c r="K108" s="2">
        <v>80</v>
      </c>
      <c r="M108" s="2">
        <v>96.8</v>
      </c>
      <c r="N108" s="14">
        <v>404</v>
      </c>
    </row>
    <row r="109" spans="1:14" x14ac:dyDescent="0.2">
      <c r="A109" s="19">
        <v>46009</v>
      </c>
      <c r="C109" s="6">
        <v>25101</v>
      </c>
      <c r="E109" s="6" t="s">
        <v>10</v>
      </c>
      <c r="G109" s="6" t="s">
        <v>11</v>
      </c>
      <c r="I109" s="6">
        <v>0</v>
      </c>
      <c r="J109" s="2">
        <v>0</v>
      </c>
      <c r="K109" s="2">
        <v>3</v>
      </c>
      <c r="L109" s="2">
        <v>3</v>
      </c>
      <c r="N109" s="14">
        <v>301</v>
      </c>
    </row>
    <row r="110" spans="1:14" x14ac:dyDescent="0.2">
      <c r="A110" s="19">
        <v>46010</v>
      </c>
      <c r="C110" s="6">
        <v>25102</v>
      </c>
      <c r="E110" s="6" t="s">
        <v>10</v>
      </c>
      <c r="G110" s="6" t="s">
        <v>126</v>
      </c>
      <c r="I110" s="6">
        <v>0</v>
      </c>
      <c r="J110" s="2">
        <v>0</v>
      </c>
      <c r="K110" s="2">
        <v>80</v>
      </c>
      <c r="L110" s="2">
        <v>80</v>
      </c>
      <c r="N110" s="14">
        <v>301</v>
      </c>
    </row>
    <row r="111" spans="1:14" x14ac:dyDescent="0.2">
      <c r="A111" s="19">
        <v>46012</v>
      </c>
      <c r="C111" s="6">
        <v>25103</v>
      </c>
      <c r="E111" s="6" t="s">
        <v>10</v>
      </c>
      <c r="G111" s="6" t="s">
        <v>11</v>
      </c>
      <c r="I111" s="6">
        <v>0</v>
      </c>
      <c r="J111" s="2">
        <v>0</v>
      </c>
      <c r="K111" s="2">
        <v>6</v>
      </c>
      <c r="L111" s="2">
        <v>6</v>
      </c>
      <c r="N111" s="14">
        <v>301</v>
      </c>
    </row>
    <row r="112" spans="1:14" x14ac:dyDescent="0.2">
      <c r="A112" s="19">
        <v>46019</v>
      </c>
      <c r="C112" s="6">
        <v>25104</v>
      </c>
      <c r="E112" s="6" t="s">
        <v>10</v>
      </c>
      <c r="G112" s="6" t="s">
        <v>11</v>
      </c>
      <c r="I112" s="6">
        <v>0</v>
      </c>
      <c r="J112" s="2">
        <v>0</v>
      </c>
      <c r="K112" s="2">
        <v>33</v>
      </c>
      <c r="L112" s="2">
        <v>33</v>
      </c>
      <c r="N112" s="14">
        <v>301</v>
      </c>
    </row>
    <row r="114" spans="1:13" x14ac:dyDescent="0.2">
      <c r="A114" t="s">
        <v>128</v>
      </c>
      <c r="J114" s="2">
        <f>SUM(J7:J112)</f>
        <v>429.29999999999995</v>
      </c>
      <c r="K114" s="2">
        <f>SUM(K7:K112)</f>
        <v>24144.039999999997</v>
      </c>
      <c r="L114" s="2">
        <f>SUM(L7:L112)</f>
        <v>19162.099999999999</v>
      </c>
      <c r="M114" s="2">
        <f>SUM(M7:M112)</f>
        <v>5390.97</v>
      </c>
    </row>
  </sheetData>
  <pageMargins left="0.7" right="0.7" top="0.75" bottom="0.75" header="0.3" footer="0.3"/>
  <pageSetup paperSize="9" scale="86" fitToHeight="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1B27-C3BA-7B4B-8F55-E525A26F5C3E}">
  <dimension ref="A1:C24"/>
  <sheetViews>
    <sheetView workbookViewId="0">
      <selection activeCell="A24" sqref="A24"/>
    </sheetView>
  </sheetViews>
  <sheetFormatPr baseColWidth="10" defaultRowHeight="16" x14ac:dyDescent="0.2"/>
  <cols>
    <col min="2" max="2" width="3.83203125" customWidth="1"/>
    <col min="3" max="3" width="35.83203125" customWidth="1"/>
  </cols>
  <sheetData>
    <row r="1" spans="1:3" ht="22" x14ac:dyDescent="0.3">
      <c r="A1" s="1" t="s">
        <v>21</v>
      </c>
      <c r="B1" s="1"/>
      <c r="C1" s="1"/>
    </row>
    <row r="3" spans="1:3" x14ac:dyDescent="0.2">
      <c r="A3">
        <v>200</v>
      </c>
      <c r="C3" t="s">
        <v>37</v>
      </c>
    </row>
    <row r="4" spans="1:3" ht="19" x14ac:dyDescent="0.25">
      <c r="A4" s="4">
        <v>301</v>
      </c>
      <c r="B4" s="4"/>
      <c r="C4" s="4" t="s">
        <v>11</v>
      </c>
    </row>
    <row r="5" spans="1:3" ht="19" x14ac:dyDescent="0.25">
      <c r="A5" s="4">
        <v>302</v>
      </c>
      <c r="B5" s="4"/>
      <c r="C5" s="4" t="s">
        <v>22</v>
      </c>
    </row>
    <row r="6" spans="1:3" ht="19" x14ac:dyDescent="0.25">
      <c r="A6" s="4">
        <v>303</v>
      </c>
      <c r="B6" s="4"/>
      <c r="C6" s="4" t="s">
        <v>23</v>
      </c>
    </row>
    <row r="7" spans="1:3" ht="19" x14ac:dyDescent="0.25">
      <c r="A7" s="4">
        <v>310</v>
      </c>
      <c r="B7" s="4"/>
      <c r="C7" s="4" t="s">
        <v>24</v>
      </c>
    </row>
    <row r="8" spans="1:3" ht="19" x14ac:dyDescent="0.25">
      <c r="A8" s="4">
        <v>320</v>
      </c>
      <c r="B8" s="4"/>
      <c r="C8" s="4" t="s">
        <v>25</v>
      </c>
    </row>
    <row r="9" spans="1:3" ht="19" x14ac:dyDescent="0.25">
      <c r="A9" s="4">
        <v>330</v>
      </c>
      <c r="B9" s="4"/>
      <c r="C9" s="4" t="s">
        <v>26</v>
      </c>
    </row>
    <row r="10" spans="1:3" ht="19" x14ac:dyDescent="0.25">
      <c r="A10" s="4">
        <v>340</v>
      </c>
      <c r="B10" s="4"/>
      <c r="C10" s="4" t="s">
        <v>27</v>
      </c>
    </row>
    <row r="11" spans="1:3" ht="19" x14ac:dyDescent="0.25">
      <c r="A11" s="4"/>
      <c r="B11" s="4"/>
      <c r="C11" s="4"/>
    </row>
    <row r="12" spans="1:3" ht="19" x14ac:dyDescent="0.25">
      <c r="A12" s="4">
        <v>200</v>
      </c>
      <c r="B12" s="4"/>
      <c r="C12" s="4" t="s">
        <v>37</v>
      </c>
    </row>
    <row r="13" spans="1:3" ht="19" x14ac:dyDescent="0.25">
      <c r="A13" s="4">
        <v>401</v>
      </c>
      <c r="B13" s="4"/>
      <c r="C13" s="4" t="s">
        <v>28</v>
      </c>
    </row>
    <row r="14" spans="1:3" ht="19" x14ac:dyDescent="0.25">
      <c r="A14" s="4">
        <v>402</v>
      </c>
      <c r="B14" s="4"/>
      <c r="C14" s="4" t="s">
        <v>29</v>
      </c>
    </row>
    <row r="15" spans="1:3" ht="19" x14ac:dyDescent="0.25">
      <c r="A15" s="4">
        <v>403</v>
      </c>
      <c r="B15" s="4"/>
      <c r="C15" s="4" t="s">
        <v>30</v>
      </c>
    </row>
    <row r="16" spans="1:3" ht="19" x14ac:dyDescent="0.25">
      <c r="A16" s="4">
        <v>404</v>
      </c>
      <c r="B16" s="4"/>
      <c r="C16" s="4" t="s">
        <v>31</v>
      </c>
    </row>
    <row r="17" spans="1:3" ht="19" x14ac:dyDescent="0.25">
      <c r="A17" s="4">
        <v>405</v>
      </c>
      <c r="B17" s="4"/>
      <c r="C17" s="4" t="s">
        <v>32</v>
      </c>
    </row>
    <row r="18" spans="1:3" ht="19" x14ac:dyDescent="0.25">
      <c r="A18" s="4">
        <v>406</v>
      </c>
      <c r="B18" s="4"/>
      <c r="C18" s="4" t="s">
        <v>13</v>
      </c>
    </row>
    <row r="19" spans="1:3" ht="19" x14ac:dyDescent="0.25">
      <c r="A19" s="4">
        <v>407</v>
      </c>
      <c r="B19" s="4"/>
      <c r="C19" s="4" t="s">
        <v>14</v>
      </c>
    </row>
    <row r="20" spans="1:3" ht="19" x14ac:dyDescent="0.25">
      <c r="A20" s="4">
        <v>408</v>
      </c>
      <c r="B20" s="4"/>
      <c r="C20" s="4" t="s">
        <v>33</v>
      </c>
    </row>
    <row r="21" spans="1:3" ht="19" x14ac:dyDescent="0.25">
      <c r="A21" s="4">
        <v>409</v>
      </c>
      <c r="B21" s="4"/>
      <c r="C21" s="4" t="s">
        <v>38</v>
      </c>
    </row>
    <row r="22" spans="1:3" ht="19" x14ac:dyDescent="0.25">
      <c r="A22" s="4">
        <v>410</v>
      </c>
      <c r="B22" s="4"/>
      <c r="C22" s="4" t="s">
        <v>44</v>
      </c>
    </row>
    <row r="23" spans="1:3" ht="19" x14ac:dyDescent="0.25">
      <c r="A23" s="4">
        <v>420</v>
      </c>
      <c r="B23" s="4"/>
      <c r="C23" s="4" t="s">
        <v>34</v>
      </c>
    </row>
    <row r="24" spans="1:3" ht="19" x14ac:dyDescent="0.25">
      <c r="A24" s="4">
        <v>440</v>
      </c>
      <c r="B24" s="4"/>
      <c r="C24" s="4" t="s">
        <v>35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3277-8B14-7044-9FF7-E61204142B6F}">
  <sheetPr>
    <pageSetUpPr fitToPage="1"/>
  </sheetPr>
  <dimension ref="A2:O57"/>
  <sheetViews>
    <sheetView tabSelected="1" workbookViewId="0">
      <selection activeCell="I53" sqref="I53"/>
    </sheetView>
  </sheetViews>
  <sheetFormatPr baseColWidth="10" defaultRowHeight="16" x14ac:dyDescent="0.2"/>
  <cols>
    <col min="2" max="2" width="28.83203125" customWidth="1"/>
    <col min="3" max="3" width="12.83203125" customWidth="1"/>
    <col min="4" max="4" width="4.83203125" customWidth="1"/>
    <col min="5" max="5" width="12.83203125" customWidth="1"/>
    <col min="6" max="6" width="4.83203125" customWidth="1"/>
    <col min="7" max="7" width="12.83203125" style="27" customWidth="1"/>
    <col min="8" max="8" width="4.83203125" style="20" customWidth="1"/>
    <col min="9" max="9" width="14.83203125" customWidth="1"/>
  </cols>
  <sheetData>
    <row r="2" spans="1:9" ht="24" x14ac:dyDescent="0.3">
      <c r="A2" s="18" t="s">
        <v>142</v>
      </c>
      <c r="B2" s="5"/>
      <c r="C2" s="5"/>
      <c r="D2" s="5"/>
      <c r="E2" s="5"/>
      <c r="F2" s="5"/>
    </row>
    <row r="3" spans="1:9" ht="24" x14ac:dyDescent="0.3">
      <c r="A3" s="18"/>
      <c r="B3" s="5"/>
      <c r="C3" s="5"/>
      <c r="D3" s="5"/>
      <c r="E3" s="5"/>
      <c r="F3" s="5"/>
    </row>
    <row r="4" spans="1:9" ht="22" x14ac:dyDescent="0.3">
      <c r="A4" s="5"/>
      <c r="B4" s="5"/>
      <c r="C4" s="25" t="s">
        <v>129</v>
      </c>
      <c r="D4" s="25"/>
      <c r="E4" s="25" t="s">
        <v>129</v>
      </c>
      <c r="F4" s="25"/>
      <c r="G4" s="28" t="s">
        <v>129</v>
      </c>
      <c r="H4" s="22"/>
      <c r="I4" s="26" t="s">
        <v>46</v>
      </c>
    </row>
    <row r="5" spans="1:9" ht="22" x14ac:dyDescent="0.3">
      <c r="A5" s="5"/>
      <c r="B5" s="5"/>
      <c r="C5" s="21">
        <v>2023</v>
      </c>
      <c r="D5" s="21"/>
      <c r="E5" s="21">
        <v>2024</v>
      </c>
      <c r="F5" s="21"/>
      <c r="G5" s="23">
        <v>2025</v>
      </c>
      <c r="H5" s="21"/>
      <c r="I5" s="21">
        <v>2026</v>
      </c>
    </row>
    <row r="6" spans="1:9" ht="22" x14ac:dyDescent="0.3">
      <c r="A6" s="5"/>
      <c r="B6" s="5"/>
      <c r="C6" s="21"/>
      <c r="D6" s="21"/>
      <c r="E6" s="21"/>
      <c r="F6" s="21"/>
      <c r="G6" s="29"/>
      <c r="H6" s="24"/>
      <c r="I6" s="3"/>
    </row>
    <row r="9" spans="1:9" x14ac:dyDescent="0.2">
      <c r="A9">
        <v>301</v>
      </c>
      <c r="B9" t="s">
        <v>11</v>
      </c>
      <c r="C9">
        <v>1045</v>
      </c>
      <c r="E9">
        <v>810</v>
      </c>
      <c r="G9" s="27">
        <v>1838</v>
      </c>
      <c r="I9">
        <v>1400</v>
      </c>
    </row>
    <row r="10" spans="1:9" x14ac:dyDescent="0.2">
      <c r="A10">
        <v>302</v>
      </c>
      <c r="B10" t="s">
        <v>22</v>
      </c>
      <c r="C10">
        <v>0</v>
      </c>
      <c r="E10">
        <v>0</v>
      </c>
      <c r="G10" s="27">
        <f>SUMIF('Rekeningen Museum 2025'!N7:N112, 302, 'Rekeningen Museum 2025'!L7:L112)</f>
        <v>50</v>
      </c>
      <c r="I10">
        <v>50</v>
      </c>
    </row>
    <row r="11" spans="1:9" x14ac:dyDescent="0.2">
      <c r="A11">
        <v>303</v>
      </c>
      <c r="B11" t="s">
        <v>39</v>
      </c>
      <c r="C11">
        <v>5103</v>
      </c>
      <c r="E11">
        <v>0</v>
      </c>
      <c r="G11" s="27">
        <f>SUMIF('Rekeningen Museum 2025'!N7:N112, 303, 'Rekeningen Museum 2025'!L7:L112)</f>
        <v>10000</v>
      </c>
      <c r="I11">
        <v>5000</v>
      </c>
    </row>
    <row r="12" spans="1:9" x14ac:dyDescent="0.2">
      <c r="A12">
        <v>310</v>
      </c>
      <c r="B12" t="s">
        <v>24</v>
      </c>
      <c r="C12">
        <v>41</v>
      </c>
      <c r="E12">
        <v>61</v>
      </c>
      <c r="G12" s="27">
        <f>SUMIF('Rekeningen Museum 2025'!N7:N112, 310, 'Rekeningen Museum 2025'!L7:L112)</f>
        <v>75</v>
      </c>
      <c r="I12">
        <v>75</v>
      </c>
    </row>
    <row r="13" spans="1:9" x14ac:dyDescent="0.2">
      <c r="A13">
        <v>320</v>
      </c>
      <c r="B13" t="s">
        <v>25</v>
      </c>
      <c r="C13">
        <v>3395</v>
      </c>
      <c r="E13">
        <v>0</v>
      </c>
      <c r="G13" s="27">
        <f>SUMIF('Rekeningen Museum 2025'!N7:N112, 320, 'Rekeningen Museum 2025'!L7:L112)</f>
        <v>0</v>
      </c>
      <c r="I13">
        <v>10000</v>
      </c>
    </row>
    <row r="14" spans="1:9" x14ac:dyDescent="0.2">
      <c r="A14">
        <v>330</v>
      </c>
      <c r="B14" t="s">
        <v>26</v>
      </c>
      <c r="C14">
        <v>2242</v>
      </c>
      <c r="E14">
        <v>8255</v>
      </c>
      <c r="G14" s="27">
        <f>SUMIF('Rekeningen Museum 2025'!N7:N112, 330, 'Rekeningen Museum 2025'!L7:L112)</f>
        <v>6640</v>
      </c>
      <c r="I14">
        <v>4000</v>
      </c>
    </row>
    <row r="15" spans="1:9" x14ac:dyDescent="0.2">
      <c r="A15">
        <v>340</v>
      </c>
      <c r="B15" t="s">
        <v>35</v>
      </c>
      <c r="C15">
        <v>5</v>
      </c>
      <c r="E15">
        <v>167</v>
      </c>
      <c r="G15" s="27">
        <f>SUMIF('Rekeningen Museum 2025'!N7:N112, 340, 'Rekeningen Museum 2025'!L7:L112)</f>
        <v>0</v>
      </c>
      <c r="I15">
        <v>0</v>
      </c>
    </row>
    <row r="17" spans="1:9" x14ac:dyDescent="0.2">
      <c r="B17" t="s">
        <v>43</v>
      </c>
      <c r="C17">
        <f>+SUM(C8:C15)</f>
        <v>11831</v>
      </c>
      <c r="E17">
        <f>SUM(E8:E15)</f>
        <v>9293</v>
      </c>
      <c r="G17" s="27">
        <f>SUM(G8:G15)</f>
        <v>18603</v>
      </c>
      <c r="I17">
        <f>SUM(I8:I15)</f>
        <v>20525</v>
      </c>
    </row>
    <row r="19" spans="1:9" x14ac:dyDescent="0.2">
      <c r="A19">
        <v>401</v>
      </c>
      <c r="B19" t="s">
        <v>28</v>
      </c>
      <c r="C19">
        <v>178</v>
      </c>
      <c r="E19">
        <v>158</v>
      </c>
      <c r="G19" s="27">
        <f>SUMIF('Rekeningen Museum 2025'!N7:N112, 401, 'Rekeningen Museum 2025'!M7:M112)</f>
        <v>198.28</v>
      </c>
      <c r="I19">
        <v>190</v>
      </c>
    </row>
    <row r="20" spans="1:9" x14ac:dyDescent="0.2">
      <c r="A20">
        <v>402</v>
      </c>
      <c r="B20" t="s">
        <v>40</v>
      </c>
      <c r="E20">
        <v>204</v>
      </c>
      <c r="G20" s="27">
        <f>SUMIF('Rekeningen Museum 2025'!N7:N112, 402, 'Rekeningen Museum 2025'!M7:M112)</f>
        <v>0</v>
      </c>
      <c r="I20">
        <v>500</v>
      </c>
    </row>
    <row r="21" spans="1:9" x14ac:dyDescent="0.2">
      <c r="A21">
        <v>403</v>
      </c>
      <c r="B21" t="s">
        <v>41</v>
      </c>
      <c r="C21">
        <v>1800</v>
      </c>
      <c r="E21">
        <v>1800</v>
      </c>
      <c r="G21" s="27">
        <f>SUMIF('Rekeningen Museum 2025'!N7:N112, 403, 'Rekeningen Museum 2025'!M7:M112)</f>
        <v>1726.25</v>
      </c>
      <c r="I21">
        <v>2100</v>
      </c>
    </row>
    <row r="22" spans="1:9" x14ac:dyDescent="0.2">
      <c r="A22">
        <v>404</v>
      </c>
      <c r="B22" t="s">
        <v>31</v>
      </c>
      <c r="C22">
        <v>0</v>
      </c>
      <c r="E22">
        <v>0</v>
      </c>
      <c r="G22" s="27">
        <f>SUMIF('Rekeningen Museum 2025'!N7:N112, 404, 'Rekeningen Museum 2025'!M7:M112)</f>
        <v>96.8</v>
      </c>
      <c r="I22">
        <v>1350</v>
      </c>
    </row>
    <row r="23" spans="1:9" x14ac:dyDescent="0.2">
      <c r="A23">
        <v>405</v>
      </c>
      <c r="B23" t="s">
        <v>32</v>
      </c>
      <c r="C23">
        <v>856</v>
      </c>
      <c r="E23">
        <v>156</v>
      </c>
      <c r="G23" s="27">
        <f>SUMIF('Rekeningen Museum 2025'!N7:N112, 405, 'Rekeningen Museum 2025'!M7:M112)</f>
        <v>110.43</v>
      </c>
      <c r="I23">
        <v>250</v>
      </c>
    </row>
    <row r="24" spans="1:9" x14ac:dyDescent="0.2">
      <c r="A24">
        <v>406</v>
      </c>
      <c r="B24" t="s">
        <v>13</v>
      </c>
      <c r="C24">
        <v>1780</v>
      </c>
      <c r="E24">
        <v>2068</v>
      </c>
      <c r="G24" s="27">
        <f>SUMIF('Rekeningen Museum 2025'!N7:N112, 406, 'Rekeningen Museum 2025'!M7:M112)</f>
        <v>1431.35</v>
      </c>
      <c r="I24">
        <v>2250</v>
      </c>
    </row>
    <row r="25" spans="1:9" x14ac:dyDescent="0.2">
      <c r="A25">
        <v>407</v>
      </c>
      <c r="B25" t="s">
        <v>14</v>
      </c>
      <c r="C25">
        <v>0</v>
      </c>
      <c r="E25">
        <v>81</v>
      </c>
      <c r="G25" s="27">
        <f>SUMIF('Rekeningen Museum 2025'!N7:N112, 407, 'Rekeningen Museum 2025'!M7:M112)</f>
        <v>75.2</v>
      </c>
      <c r="I25">
        <v>200</v>
      </c>
    </row>
    <row r="26" spans="1:9" x14ac:dyDescent="0.2">
      <c r="A26">
        <v>408</v>
      </c>
      <c r="B26" t="s">
        <v>33</v>
      </c>
      <c r="C26">
        <v>25</v>
      </c>
      <c r="E26">
        <v>238</v>
      </c>
      <c r="G26" s="27">
        <f>SUMIF('Rekeningen Museum 2025'!N7:N112, 408, 'Rekeningen Museum 2025'!M7:M112)</f>
        <v>507.25</v>
      </c>
      <c r="I26">
        <v>600</v>
      </c>
    </row>
    <row r="27" spans="1:9" x14ac:dyDescent="0.2">
      <c r="A27">
        <v>409</v>
      </c>
      <c r="B27" t="s">
        <v>42</v>
      </c>
      <c r="C27">
        <v>0</v>
      </c>
      <c r="E27">
        <v>305</v>
      </c>
      <c r="G27" s="27">
        <f>SUMIF('Rekeningen Museum 2025'!N7:N112, 409, 'Rekeningen Museum 2025'!M7:M112)</f>
        <v>301.37</v>
      </c>
      <c r="I27">
        <v>900</v>
      </c>
    </row>
    <row r="28" spans="1:9" x14ac:dyDescent="0.2">
      <c r="A28">
        <v>410</v>
      </c>
      <c r="B28" t="s">
        <v>44</v>
      </c>
      <c r="C28">
        <v>800</v>
      </c>
      <c r="E28">
        <v>0</v>
      </c>
      <c r="G28" s="27">
        <f>SUMIF('Rekeningen Museum 2025'!N7:N112, 410, 'Rekeningen Museum 2025'!M7:M112)</f>
        <v>384.66999999999985</v>
      </c>
      <c r="I28">
        <v>800</v>
      </c>
    </row>
    <row r="29" spans="1:9" x14ac:dyDescent="0.2">
      <c r="A29">
        <v>415</v>
      </c>
      <c r="B29" t="s">
        <v>130</v>
      </c>
      <c r="C29">
        <v>0</v>
      </c>
      <c r="E29">
        <v>0</v>
      </c>
      <c r="G29" s="27">
        <v>0</v>
      </c>
      <c r="I29">
        <v>10500</v>
      </c>
    </row>
    <row r="30" spans="1:9" x14ac:dyDescent="0.2">
      <c r="A30">
        <v>420</v>
      </c>
      <c r="B30" t="s">
        <v>34</v>
      </c>
      <c r="C30">
        <v>5000</v>
      </c>
      <c r="E30">
        <v>0</v>
      </c>
      <c r="G30" s="27">
        <f>SUMIF('Rekeningen Museum 2025'!N7:N112, 420, 'Rekeningen Museum 2025'!M7:M112)</f>
        <v>0</v>
      </c>
      <c r="I30">
        <v>0</v>
      </c>
    </row>
    <row r="31" spans="1:9" x14ac:dyDescent="0.2">
      <c r="A31">
        <v>440</v>
      </c>
      <c r="B31" t="s">
        <v>35</v>
      </c>
      <c r="C31">
        <v>0</v>
      </c>
      <c r="E31">
        <v>0</v>
      </c>
      <c r="G31" s="27">
        <f>SUMIF('Rekeningen Museum 2025'!N7:N112, 440, 'Rekeningen Museum 2025'!M7:M112)</f>
        <v>0</v>
      </c>
      <c r="I31">
        <v>100</v>
      </c>
    </row>
    <row r="33" spans="1:15" x14ac:dyDescent="0.2">
      <c r="B33" t="s">
        <v>45</v>
      </c>
      <c r="C33">
        <f>SUM((C18:C31))</f>
        <v>10439</v>
      </c>
      <c r="E33">
        <f>SUM(E18:E31)</f>
        <v>5010</v>
      </c>
      <c r="G33" s="27">
        <f>SUM(G18:G31)</f>
        <v>4831.5999999999995</v>
      </c>
      <c r="I33">
        <f>SUM(I18:I31)</f>
        <v>19740</v>
      </c>
    </row>
    <row r="35" spans="1:15" x14ac:dyDescent="0.2">
      <c r="B35" t="s">
        <v>47</v>
      </c>
      <c r="C35">
        <f>C17-C33</f>
        <v>1392</v>
      </c>
      <c r="E35">
        <f>E17-E33</f>
        <v>4283</v>
      </c>
      <c r="G35" s="27">
        <f>G17-G33</f>
        <v>13771.400000000001</v>
      </c>
      <c r="I35">
        <f>I17-I33</f>
        <v>785</v>
      </c>
    </row>
    <row r="37" spans="1:15" ht="24" x14ac:dyDescent="0.3">
      <c r="A37" s="30" t="s">
        <v>143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">
      <c r="G38"/>
      <c r="H38"/>
    </row>
    <row r="39" spans="1:15" ht="24" x14ac:dyDescent="0.3">
      <c r="A39" s="31" t="s">
        <v>131</v>
      </c>
      <c r="B39" s="31"/>
      <c r="C39" s="31"/>
      <c r="D39" s="31"/>
      <c r="E39" s="31"/>
      <c r="F39" s="31"/>
      <c r="G39" s="31"/>
      <c r="H39" s="31"/>
    </row>
    <row r="40" spans="1:15" ht="24" x14ac:dyDescent="0.3">
      <c r="A40" s="30"/>
      <c r="B40" s="30"/>
      <c r="C40" s="30"/>
      <c r="D40" s="30"/>
      <c r="E40" s="30"/>
      <c r="F40" s="30"/>
      <c r="G40" s="30"/>
      <c r="H40" s="30"/>
    </row>
    <row r="41" spans="1:15" x14ac:dyDescent="0.2">
      <c r="A41" s="32"/>
      <c r="B41" s="33"/>
      <c r="C41" s="33">
        <v>2025</v>
      </c>
      <c r="D41" s="33"/>
      <c r="E41" s="33">
        <v>2024</v>
      </c>
      <c r="F41" s="33"/>
      <c r="G41" s="33">
        <v>2023</v>
      </c>
      <c r="H41" s="33"/>
    </row>
    <row r="42" spans="1:15" x14ac:dyDescent="0.2">
      <c r="A42" s="33"/>
      <c r="B42" s="33"/>
      <c r="C42" s="33"/>
      <c r="D42" s="33"/>
      <c r="E42" s="33"/>
      <c r="F42" s="33"/>
      <c r="G42" s="33"/>
      <c r="H42" s="33"/>
    </row>
    <row r="43" spans="1:15" x14ac:dyDescent="0.2">
      <c r="A43" s="34" t="s">
        <v>133</v>
      </c>
      <c r="B43" s="35"/>
      <c r="C43" s="36">
        <v>27556</v>
      </c>
      <c r="D43" s="35"/>
      <c r="E43" s="36">
        <v>13785</v>
      </c>
      <c r="F43" s="35"/>
      <c r="G43" s="36">
        <v>9668</v>
      </c>
      <c r="H43" s="35"/>
    </row>
    <row r="44" spans="1:15" x14ac:dyDescent="0.2">
      <c r="A44" s="32" t="s">
        <v>135</v>
      </c>
      <c r="B44" s="33"/>
      <c r="C44" s="37">
        <v>16262</v>
      </c>
      <c r="D44" s="33"/>
      <c r="E44" s="37">
        <v>15990</v>
      </c>
      <c r="F44" s="33"/>
      <c r="G44" s="37">
        <v>15823</v>
      </c>
      <c r="H44" s="33"/>
    </row>
    <row r="45" spans="1:15" x14ac:dyDescent="0.2">
      <c r="A45" s="34" t="s">
        <v>137</v>
      </c>
      <c r="B45" s="35"/>
      <c r="C45" s="38" t="s">
        <v>138</v>
      </c>
      <c r="D45" s="35"/>
      <c r="E45" s="39" t="s">
        <v>138</v>
      </c>
      <c r="F45" s="35"/>
      <c r="G45" s="39" t="s">
        <v>139</v>
      </c>
      <c r="H45" s="35"/>
    </row>
    <row r="46" spans="1:15" x14ac:dyDescent="0.2">
      <c r="A46" s="32"/>
      <c r="B46" s="33"/>
      <c r="C46" s="33"/>
      <c r="D46" s="33"/>
      <c r="E46" s="37"/>
      <c r="F46" s="33"/>
      <c r="G46" s="37"/>
      <c r="H46" s="33"/>
    </row>
    <row r="47" spans="1:15" x14ac:dyDescent="0.2">
      <c r="A47" s="32" t="s">
        <v>141</v>
      </c>
      <c r="B47" s="33"/>
      <c r="C47" s="37">
        <f>SUM(C43:C45)</f>
        <v>43818</v>
      </c>
      <c r="D47" s="33"/>
      <c r="E47" s="37">
        <f>SUM(E43:E46)</f>
        <v>29775</v>
      </c>
      <c r="F47" s="33"/>
      <c r="G47" s="37">
        <v>25490</v>
      </c>
      <c r="H47" s="33"/>
    </row>
    <row r="49" spans="1:7" ht="24" x14ac:dyDescent="0.3">
      <c r="A49" s="31" t="s">
        <v>132</v>
      </c>
      <c r="B49" s="31"/>
      <c r="C49" s="31"/>
      <c r="D49" s="31"/>
      <c r="E49" s="31"/>
      <c r="F49" s="31"/>
      <c r="G49" s="31"/>
    </row>
    <row r="50" spans="1:7" ht="24" x14ac:dyDescent="0.3">
      <c r="A50" s="30"/>
      <c r="B50" s="30"/>
      <c r="C50" s="30"/>
      <c r="D50" s="30"/>
      <c r="E50" s="30"/>
      <c r="F50" s="30"/>
      <c r="G50" s="30"/>
    </row>
    <row r="51" spans="1:7" x14ac:dyDescent="0.2">
      <c r="A51" s="33"/>
      <c r="B51" s="33"/>
      <c r="C51" s="33">
        <v>2025</v>
      </c>
      <c r="D51" s="33"/>
      <c r="E51" s="33">
        <v>2024</v>
      </c>
      <c r="F51" s="33"/>
      <c r="G51" s="33">
        <v>2023</v>
      </c>
    </row>
    <row r="52" spans="1:7" x14ac:dyDescent="0.2">
      <c r="A52" s="33"/>
      <c r="B52" s="33"/>
      <c r="C52" s="33"/>
      <c r="D52" s="33"/>
      <c r="E52" s="33"/>
      <c r="F52" s="33"/>
      <c r="G52" s="33"/>
    </row>
    <row r="53" spans="1:7" x14ac:dyDescent="0.2">
      <c r="A53" s="35" t="s">
        <v>134</v>
      </c>
      <c r="B53" s="35"/>
      <c r="C53" s="36">
        <v>21100</v>
      </c>
      <c r="D53" s="35"/>
      <c r="E53" s="36">
        <v>21100</v>
      </c>
      <c r="F53" s="36"/>
      <c r="G53" s="36">
        <v>21100</v>
      </c>
    </row>
    <row r="54" spans="1:7" x14ac:dyDescent="0.2">
      <c r="A54" s="33" t="s">
        <v>136</v>
      </c>
      <c r="B54" s="33"/>
      <c r="C54" s="37">
        <v>12718</v>
      </c>
      <c r="D54" s="33"/>
      <c r="E54" s="37">
        <v>8675</v>
      </c>
      <c r="F54" s="37"/>
      <c r="G54" s="37">
        <v>4390</v>
      </c>
    </row>
    <row r="55" spans="1:7" x14ac:dyDescent="0.2">
      <c r="A55" s="35" t="s">
        <v>140</v>
      </c>
      <c r="B55" s="35"/>
      <c r="C55" s="36">
        <v>10000</v>
      </c>
      <c r="D55" s="35"/>
      <c r="E55" s="36"/>
      <c r="F55" s="36"/>
      <c r="G55" s="36"/>
    </row>
    <row r="56" spans="1:7" x14ac:dyDescent="0.2">
      <c r="A56" s="33"/>
      <c r="B56" s="33"/>
      <c r="C56" s="33"/>
      <c r="D56" s="33"/>
      <c r="E56" s="37"/>
      <c r="F56" s="37"/>
      <c r="G56" s="37"/>
    </row>
    <row r="57" spans="1:7" x14ac:dyDescent="0.2">
      <c r="A57" s="33" t="s">
        <v>141</v>
      </c>
      <c r="B57" s="33"/>
      <c r="C57" s="37">
        <v>43818</v>
      </c>
      <c r="D57" s="33"/>
      <c r="E57" s="37">
        <f>SUM(E53:E56)</f>
        <v>29775</v>
      </c>
      <c r="F57" s="37"/>
      <c r="G57" s="37">
        <f>SUM(G53:G56)</f>
        <v>25490</v>
      </c>
    </row>
  </sheetData>
  <pageMargins left="0.7" right="0.7" top="0.75" bottom="0.75" header="0.3" footer="0.3"/>
  <pageSetup paperSize="9" scale="7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Rekeningen Museum 2025</vt:lpstr>
      <vt:lpstr>Overzicht Posten Grootboek</vt:lpstr>
      <vt:lpstr>Grootboek Museum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der Veer</dc:creator>
  <cp:lastModifiedBy>Peter van der Veer</cp:lastModifiedBy>
  <cp:lastPrinted>2026-05-08T14:11:02Z</cp:lastPrinted>
  <dcterms:created xsi:type="dcterms:W3CDTF">2024-11-07T18:29:30Z</dcterms:created>
  <dcterms:modified xsi:type="dcterms:W3CDTF">2026-05-08T14:11:42Z</dcterms:modified>
</cp:coreProperties>
</file>